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15" activeTab="0"/>
  </bookViews>
  <sheets>
    <sheet name="0-50 KW" sheetId="1" r:id="rId1"/>
    <sheet name="51-100 kW" sheetId="2" r:id="rId2"/>
    <sheet name="100-500 kW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<sst xmlns="http://schemas.openxmlformats.org/spreadsheetml/2006/main" count="132" uniqueCount="53">
  <si>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kW</t>
  </si>
  <si>
    <t>MWh</t>
  </si>
  <si>
    <t>Ab 1.8.2015</t>
  </si>
  <si>
    <t>Bis 31.7.2015</t>
  </si>
  <si>
    <t>Preissteigerung für einen Referenzhaushalt in €</t>
  </si>
  <si>
    <t>Preissteigerung für einen Referenzhaushalt in %</t>
  </si>
  <si>
    <t>in Delta-%</t>
  </si>
  <si>
    <t>Anteil des Grundpreises in %</t>
  </si>
  <si>
    <t>Ab 1.1.2017</t>
  </si>
  <si>
    <t>Referenzleistung/Referenzanschlusswert</t>
  </si>
  <si>
    <t xml:space="preserve">Referenzverbrauch </t>
  </si>
  <si>
    <t>Preis in Cent/kWh</t>
  </si>
  <si>
    <t>Anmerkung zu den Referenzwerten:</t>
  </si>
  <si>
    <t>Die SWBB argumentieren, dass ja viele Haushalte die Anschlusswerte verringert haben, aber dadurch sind die Energiekosten nicht mehr vergleichbar!</t>
  </si>
  <si>
    <t>Grundpreis (incl. MwSt.) bis 50 kW</t>
  </si>
  <si>
    <t>Grundpreis (incl. MwSt.) ab 51 bis 100 kW</t>
  </si>
  <si>
    <t>Grundpreis (incl. MwSt.) ab 101 bis 500 kW</t>
  </si>
  <si>
    <t>©UP</t>
  </si>
  <si>
    <t>Gesamtpreis (Grund- + Arbeitspreis)</t>
  </si>
  <si>
    <t>Vollbenutzungsstunden</t>
  </si>
  <si>
    <t>h</t>
  </si>
  <si>
    <t>Grundpreiserhöhung in %</t>
  </si>
  <si>
    <t>0 - 50 kW</t>
  </si>
  <si>
    <t>51 - 100 kW</t>
  </si>
  <si>
    <t>In die grünen Felder biite Ihre individuellen Zahlen einsetzen</t>
  </si>
  <si>
    <t xml:space="preserve">Die Energiekostenvergleiche im Juli 2015 der SWBB wurden mit Referenzwerten 15 kW Anschlussleitung und 16,5 MWh Verbrauch vorgenommen </t>
  </si>
  <si>
    <t>Mischpreis (Grund- plus Arbeitspreis) pro MWh</t>
  </si>
  <si>
    <t>Wichtige Werte für den Vergleich mit anderen Anbietern:</t>
  </si>
  <si>
    <t>Ihr persönlicher Preisvergleich:</t>
  </si>
  <si>
    <t>Grundpreis für 51 - 100 kW</t>
  </si>
  <si>
    <t>Grundpreis bis 50 kW</t>
  </si>
  <si>
    <t>Ab 1.1.2018</t>
  </si>
  <si>
    <t>Ab 1.1.2019</t>
  </si>
  <si>
    <t>Preisentwicklung ab Basis 31.7.2015</t>
  </si>
  <si>
    <t>Ab 2017</t>
  </si>
  <si>
    <t>Ab 2018</t>
  </si>
  <si>
    <t>Ab 2019</t>
  </si>
  <si>
    <t>Erhöhung</t>
  </si>
  <si>
    <t>18 auf 19</t>
  </si>
  <si>
    <t>in %</t>
  </si>
  <si>
    <r>
      <t xml:space="preserve">Ab </t>
    </r>
    <r>
      <rPr>
        <b/>
        <sz val="12"/>
        <rFont val="Calibri"/>
        <family val="2"/>
      </rPr>
      <t>2016</t>
    </r>
  </si>
  <si>
    <t>Ab 2016</t>
  </si>
  <si>
    <t>Konzessionsabgabe 3,21 €/MWh ab 2015 herausgerechnet</t>
  </si>
  <si>
    <t xml:space="preserve">Grundpreis bis 50 kW (incl. MwSt.) </t>
  </si>
  <si>
    <t>Preisentwicklung Fernwärme Stadtwerke Böblingen 2015 - 2019</t>
  </si>
  <si>
    <t>Bitte nur Zahlen zwischen 50 und 100 kW für den Anschlusswert eingeben</t>
  </si>
  <si>
    <t>Bitte nur Zahlen bis 50 kW für den Anschlusswert eingeben</t>
  </si>
  <si>
    <t>100 - 500 kW</t>
  </si>
  <si>
    <t>Bitte nur Zahlen zwischen 100 und 500 kW für den Anschlusswert eingeben</t>
  </si>
  <si>
    <t>Arbeitspreis ohne Konzessionsabgabe (incl. MwSt.)</t>
  </si>
  <si>
    <t>Entwicklung für einen Referenzhaushalt bez. 31.7.2015</t>
  </si>
  <si>
    <t>Grundpreis für 100 - 500 kW</t>
  </si>
  <si>
    <t>Grundpreise über 500 kW - Anschlussleistung sind frei verhandelbar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</si>
</sst>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50"/>
      <name val="Calibri"/>
      <family val="2"/>
    </font>
    <font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0" tint="-0.1499900072813034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92D050"/>
      <name val="Calibri"/>
      <family val="2"/>
    </font>
    <font>
      <sz val="11"/>
      <color theme="0" tint="-0.4999699890613556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34" borderId="0" xfId="0" applyFill="1" applyAlignment="1">
      <alignment/>
    </xf>
    <xf numFmtId="10" fontId="5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35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0" fontId="53" fillId="0" borderId="11" xfId="0" applyNumberFormat="1" applyFont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53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54" fillId="0" borderId="12" xfId="0" applyNumberFormat="1" applyFont="1" applyFill="1" applyBorder="1" applyAlignment="1">
      <alignment horizontal="center"/>
    </xf>
    <xf numFmtId="164" fontId="54" fillId="0" borderId="13" xfId="0" applyNumberFormat="1" applyFont="1" applyFill="1" applyBorder="1" applyAlignment="1">
      <alignment horizontal="center"/>
    </xf>
    <xf numFmtId="164" fontId="54" fillId="2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0" fontId="53" fillId="0" borderId="0" xfId="0" applyNumberFormat="1" applyFont="1" applyAlignment="1" applyProtection="1">
      <alignment horizontal="center"/>
      <protection locked="0"/>
    </xf>
    <xf numFmtId="10" fontId="53" fillId="0" borderId="0" xfId="0" applyNumberFormat="1" applyFont="1" applyAlignment="1" applyProtection="1">
      <alignment/>
      <protection locked="0"/>
    </xf>
    <xf numFmtId="10" fontId="55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0" fontId="53" fillId="0" borderId="0" xfId="0" applyNumberFormat="1" applyFont="1" applyFill="1" applyBorder="1" applyAlignment="1" applyProtection="1">
      <alignment horizontal="center"/>
      <protection locked="0"/>
    </xf>
    <xf numFmtId="10" fontId="53" fillId="0" borderId="0" xfId="0" applyNumberFormat="1" applyFont="1" applyFill="1" applyBorder="1" applyAlignment="1" applyProtection="1">
      <alignment/>
      <protection locked="0"/>
    </xf>
    <xf numFmtId="0" fontId="38" fillId="33" borderId="0" xfId="0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 horizontal="center"/>
      <protection locked="0"/>
    </xf>
    <xf numFmtId="10" fontId="53" fillId="33" borderId="0" xfId="0" applyNumberFormat="1" applyFont="1" applyFill="1" applyBorder="1" applyAlignment="1" applyProtection="1">
      <alignment horizontal="center"/>
      <protection locked="0"/>
    </xf>
    <xf numFmtId="10" fontId="53" fillId="33" borderId="0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0" fontId="53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0" fontId="53" fillId="0" borderId="17" xfId="0" applyNumberFormat="1" applyFont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10" fontId="57" fillId="2" borderId="13" xfId="0" applyNumberFormat="1" applyFont="1" applyFill="1" applyBorder="1" applyAlignment="1">
      <alignment horizontal="center"/>
    </xf>
    <xf numFmtId="0" fontId="51" fillId="2" borderId="18" xfId="0" applyFont="1" applyFill="1" applyBorder="1" applyAlignment="1" applyProtection="1">
      <alignment horizontal="center"/>
      <protection locked="0"/>
    </xf>
    <xf numFmtId="0" fontId="51" fillId="2" borderId="19" xfId="0" applyFont="1" applyFill="1" applyBorder="1" applyAlignment="1" applyProtection="1">
      <alignment horizontal="center"/>
      <protection locked="0"/>
    </xf>
    <xf numFmtId="0" fontId="51" fillId="2" borderId="19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8" fillId="34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0" fontId="53" fillId="0" borderId="0" xfId="0" applyNumberFormat="1" applyFont="1" applyAlignment="1" applyProtection="1">
      <alignment horizontal="center"/>
      <protection/>
    </xf>
    <xf numFmtId="10" fontId="5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20" xfId="0" applyNumberFormat="1" applyBorder="1" applyAlignment="1" applyProtection="1">
      <alignment horizontal="center"/>
      <protection/>
    </xf>
    <xf numFmtId="10" fontId="53" fillId="0" borderId="2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10" fontId="53" fillId="0" borderId="0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10" fontId="53" fillId="0" borderId="21" xfId="0" applyNumberFormat="1" applyFont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64" fontId="53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164" fontId="54" fillId="0" borderId="12" xfId="0" applyNumberFormat="1" applyFont="1" applyFill="1" applyBorder="1" applyAlignment="1" applyProtection="1">
      <alignment horizontal="center"/>
      <protection/>
    </xf>
    <xf numFmtId="164" fontId="54" fillId="2" borderId="12" xfId="0" applyNumberFormat="1" applyFont="1" applyFill="1" applyBorder="1" applyAlignment="1" applyProtection="1">
      <alignment horizontal="center"/>
      <protection/>
    </xf>
    <xf numFmtId="10" fontId="57" fillId="2" borderId="1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/>
      <protection/>
    </xf>
    <xf numFmtId="164" fontId="54" fillId="0" borderId="13" xfId="0" applyNumberFormat="1" applyFont="1" applyFill="1" applyBorder="1" applyAlignment="1" applyProtection="1">
      <alignment horizontal="center"/>
      <protection/>
    </xf>
    <xf numFmtId="164" fontId="54" fillId="2" borderId="13" xfId="0" applyNumberFormat="1" applyFont="1" applyFill="1" applyBorder="1" applyAlignment="1" applyProtection="1">
      <alignment horizontal="center"/>
      <protection/>
    </xf>
    <xf numFmtId="10" fontId="57" fillId="2" borderId="13" xfId="0" applyNumberFormat="1" applyFont="1" applyFill="1" applyBorder="1" applyAlignment="1" applyProtection="1">
      <alignment horizontal="center"/>
      <protection/>
    </xf>
    <xf numFmtId="10" fontId="57" fillId="2" borderId="23" xfId="0" applyNumberFormat="1" applyFont="1" applyFill="1" applyBorder="1" applyAlignment="1" applyProtection="1">
      <alignment/>
      <protection/>
    </xf>
    <xf numFmtId="164" fontId="54" fillId="0" borderId="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 applyProtection="1">
      <alignment horizontal="center"/>
      <protection/>
    </xf>
    <xf numFmtId="164" fontId="54" fillId="2" borderId="0" xfId="0" applyNumberFormat="1" applyFont="1" applyFill="1" applyBorder="1" applyAlignment="1" applyProtection="1">
      <alignment horizontal="center"/>
      <protection/>
    </xf>
    <xf numFmtId="10" fontId="57" fillId="2" borderId="0" xfId="0" applyNumberFormat="1" applyFont="1" applyFill="1" applyBorder="1" applyAlignment="1" applyProtection="1">
      <alignment horizontal="center"/>
      <protection/>
    </xf>
    <xf numFmtId="10" fontId="57" fillId="2" borderId="24" xfId="0" applyNumberFormat="1" applyFont="1" applyFill="1" applyBorder="1" applyAlignment="1" applyProtection="1">
      <alignment/>
      <protection/>
    </xf>
    <xf numFmtId="10" fontId="54" fillId="2" borderId="25" xfId="0" applyNumberFormat="1" applyFont="1" applyFill="1" applyBorder="1" applyAlignment="1">
      <alignment horizontal="right" vertical="center"/>
    </xf>
    <xf numFmtId="0" fontId="58" fillId="34" borderId="0" xfId="0" applyFont="1" applyFill="1" applyAlignment="1" applyProtection="1">
      <alignment horizontal="center"/>
      <protection locked="0"/>
    </xf>
    <xf numFmtId="0" fontId="58" fillId="34" borderId="0" xfId="0" applyFont="1" applyFill="1" applyAlignment="1">
      <alignment horizontal="center"/>
    </xf>
    <xf numFmtId="0" fontId="51" fillId="36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9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/>
      <protection locked="0"/>
    </xf>
    <xf numFmtId="164" fontId="57" fillId="2" borderId="12" xfId="0" applyNumberFormat="1" applyFont="1" applyFill="1" applyBorder="1" applyAlignment="1" applyProtection="1">
      <alignment horizontal="center"/>
      <protection/>
    </xf>
    <xf numFmtId="164" fontId="57" fillId="2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 horizontal="right" vertical="center"/>
    </xf>
    <xf numFmtId="164" fontId="31" fillId="0" borderId="0" xfId="0" applyNumberFormat="1" applyFont="1" applyAlignment="1" applyProtection="1">
      <alignment horizontal="center"/>
      <protection/>
    </xf>
    <xf numFmtId="4" fontId="31" fillId="0" borderId="0" xfId="0" applyNumberFormat="1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0" fontId="31" fillId="0" borderId="0" xfId="0" applyNumberFormat="1" applyFont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 locked="0"/>
    </xf>
    <xf numFmtId="0" fontId="58" fillId="34" borderId="0" xfId="0" applyFont="1" applyFill="1" applyAlignment="1">
      <alignment horizontal="center"/>
    </xf>
    <xf numFmtId="0" fontId="51" fillId="36" borderId="26" xfId="0" applyFont="1" applyFill="1" applyBorder="1" applyAlignment="1">
      <alignment horizontal="center" vertical="center"/>
    </xf>
    <xf numFmtId="164" fontId="54" fillId="0" borderId="23" xfId="0" applyNumberFormat="1" applyFont="1" applyFill="1" applyBorder="1" applyAlignment="1">
      <alignment horizontal="center"/>
    </xf>
    <xf numFmtId="0" fontId="51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8" fillId="37" borderId="0" xfId="0" applyFont="1" applyFill="1" applyAlignment="1" applyProtection="1">
      <alignment/>
      <protection locked="0"/>
    </xf>
    <xf numFmtId="0" fontId="51" fillId="37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61" fillId="34" borderId="0" xfId="0" applyFont="1" applyFill="1" applyAlignment="1">
      <alignment/>
    </xf>
    <xf numFmtId="2" fontId="0" fillId="35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0" fontId="57" fillId="2" borderId="2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D1">
      <selection activeCell="I13" sqref="I13"/>
    </sheetView>
  </sheetViews>
  <sheetFormatPr defaultColWidth="11.421875" defaultRowHeight="15"/>
  <cols>
    <col min="1" max="1" width="1.421875" style="0" customWidth="1"/>
    <col min="2" max="2" width="1.1484375" style="0" customWidth="1"/>
    <col min="3" max="3" width="49.421875" style="0" customWidth="1"/>
    <col min="4" max="4" width="14.421875" style="0" customWidth="1"/>
    <col min="5" max="5" width="14.7109375" style="0" customWidth="1"/>
    <col min="6" max="6" width="13.8515625" style="0" customWidth="1"/>
    <col min="7" max="8" width="14.140625" style="0" customWidth="1"/>
    <col min="9" max="9" width="12.7109375" style="0" customWidth="1"/>
    <col min="10" max="10" width="11.00390625" style="1" customWidth="1"/>
    <col min="11" max="11" width="13.28125" style="1" customWidth="1"/>
    <col min="12" max="12" width="11.57421875" style="1" customWidth="1"/>
    <col min="13" max="13" width="11.00390625" style="1" customWidth="1"/>
    <col min="14" max="14" width="12.28125" style="1" customWidth="1"/>
    <col min="15" max="15" width="13.00390625" style="1" customWidth="1"/>
    <col min="16" max="16" width="12.00390625" style="1" customWidth="1"/>
    <col min="17" max="17" width="2.00390625" style="1" customWidth="1"/>
    <col min="18" max="18" width="12.00390625" style="1" customWidth="1"/>
    <col min="19" max="19" width="11.421875" style="0" customWidth="1"/>
    <col min="20" max="20" width="5.28125" style="0" hidden="1" customWidth="1"/>
    <col min="21" max="21" width="1.421875" style="0" customWidth="1"/>
  </cols>
  <sheetData>
    <row r="1" spans="1:21" ht="6.75" customHeight="1">
      <c r="A1" s="4"/>
      <c r="B1" s="4"/>
      <c r="C1" s="4"/>
      <c r="D1" s="4"/>
      <c r="E1" s="4"/>
      <c r="F1" s="4"/>
      <c r="G1" s="4"/>
      <c r="H1" s="4"/>
      <c r="I1" s="4"/>
      <c r="J1" s="24"/>
      <c r="K1" s="24"/>
      <c r="L1" s="24"/>
      <c r="M1" s="24"/>
      <c r="N1" s="24"/>
      <c r="O1" s="24"/>
      <c r="P1" s="24"/>
      <c r="Q1" s="24"/>
      <c r="R1" s="24"/>
      <c r="S1" s="4"/>
      <c r="T1" s="4"/>
      <c r="U1" s="4"/>
    </row>
    <row r="2" spans="1:21" ht="6.75" customHeight="1">
      <c r="A2" s="4"/>
      <c r="U2" s="4"/>
    </row>
    <row r="3" spans="1:21" ht="18.75">
      <c r="A3" s="4"/>
      <c r="C3" s="59" t="s">
        <v>44</v>
      </c>
      <c r="D3" s="57"/>
      <c r="E3" s="57"/>
      <c r="F3" s="114" t="s">
        <v>22</v>
      </c>
      <c r="G3" s="57"/>
      <c r="H3" s="57"/>
      <c r="I3" s="57"/>
      <c r="J3" s="57"/>
      <c r="K3" s="58"/>
      <c r="L3" s="56"/>
      <c r="M3" s="56"/>
      <c r="N3" s="56"/>
      <c r="O3" s="56"/>
      <c r="P3" s="56"/>
      <c r="Q3" s="56"/>
      <c r="R3" s="56">
        <v>43462</v>
      </c>
      <c r="S3" s="56" t="s">
        <v>17</v>
      </c>
      <c r="U3" s="4"/>
    </row>
    <row r="4" spans="1:28" ht="8.25" customHeight="1">
      <c r="A4" s="4"/>
      <c r="U4" s="4"/>
      <c r="V4" s="1"/>
      <c r="W4" s="1"/>
      <c r="X4" s="1"/>
      <c r="Y4" s="1"/>
      <c r="Z4" s="1"/>
      <c r="AB4" s="1"/>
    </row>
    <row r="5" spans="1:21" ht="15.75">
      <c r="A5" s="4"/>
      <c r="C5" s="117" t="s">
        <v>9</v>
      </c>
      <c r="D5" s="118">
        <v>15</v>
      </c>
      <c r="E5" s="8" t="s">
        <v>0</v>
      </c>
      <c r="F5" s="8"/>
      <c r="G5" s="8"/>
      <c r="H5" s="8"/>
      <c r="I5" s="98" t="s">
        <v>24</v>
      </c>
      <c r="J5" s="95"/>
      <c r="K5" s="95"/>
      <c r="L5" s="95"/>
      <c r="M5" s="95"/>
      <c r="N5" s="13"/>
      <c r="O5" s="13"/>
      <c r="P5" s="13"/>
      <c r="Q5" s="13"/>
      <c r="R5" s="13"/>
      <c r="S5" s="8"/>
      <c r="U5" s="4"/>
    </row>
    <row r="6" spans="1:21" ht="15.75">
      <c r="A6" s="4"/>
      <c r="C6" s="117" t="s">
        <v>10</v>
      </c>
      <c r="D6" s="118">
        <v>16.5</v>
      </c>
      <c r="E6" s="8" t="s">
        <v>1</v>
      </c>
      <c r="F6" s="8"/>
      <c r="G6" s="8"/>
      <c r="H6" s="8"/>
      <c r="I6" s="23" t="s">
        <v>46</v>
      </c>
      <c r="J6" s="12"/>
      <c r="K6" s="12"/>
      <c r="L6" s="12"/>
      <c r="M6" s="13"/>
      <c r="N6" s="13"/>
      <c r="O6" s="13"/>
      <c r="P6" s="13"/>
      <c r="Q6" s="13"/>
      <c r="R6" s="13"/>
      <c r="S6" s="8"/>
      <c r="T6" s="7">
        <v>1.19</v>
      </c>
      <c r="U6" s="4"/>
    </row>
    <row r="7" spans="1:21" ht="15">
      <c r="A7" s="4"/>
      <c r="C7" s="14" t="s">
        <v>19</v>
      </c>
      <c r="D7" s="119">
        <f>+D6/D5*1000</f>
        <v>1100</v>
      </c>
      <c r="E7" s="14" t="s">
        <v>20</v>
      </c>
      <c r="F7" s="14"/>
      <c r="G7" s="14"/>
      <c r="H7" s="14"/>
      <c r="I7" s="14"/>
      <c r="J7" s="18"/>
      <c r="K7" s="18"/>
      <c r="L7" s="18"/>
      <c r="M7" s="18"/>
      <c r="N7" s="18"/>
      <c r="O7" s="18"/>
      <c r="P7" s="18"/>
      <c r="Q7" s="18"/>
      <c r="R7" s="18"/>
      <c r="S7" s="14"/>
      <c r="T7" s="7"/>
      <c r="U7" s="4"/>
    </row>
    <row r="8" spans="1:21" ht="3.75" customHeight="1">
      <c r="A8" s="4"/>
      <c r="R8"/>
      <c r="U8" s="4"/>
    </row>
    <row r="9" spans="1:21" ht="15">
      <c r="A9" s="4"/>
      <c r="D9" s="1"/>
      <c r="I9" s="123" t="s">
        <v>33</v>
      </c>
      <c r="J9" s="123"/>
      <c r="K9" s="123"/>
      <c r="L9" s="123"/>
      <c r="M9" s="123"/>
      <c r="N9" s="123"/>
      <c r="O9" s="123"/>
      <c r="P9" s="123"/>
      <c r="Q9"/>
      <c r="R9"/>
      <c r="U9" s="4"/>
    </row>
    <row r="10" spans="1:21" ht="15.75">
      <c r="A10" s="4"/>
      <c r="C10" s="29"/>
      <c r="D10" s="61" t="s">
        <v>3</v>
      </c>
      <c r="E10" s="61" t="s">
        <v>2</v>
      </c>
      <c r="F10" s="61" t="s">
        <v>8</v>
      </c>
      <c r="G10" s="94" t="s">
        <v>31</v>
      </c>
      <c r="H10" s="94" t="s">
        <v>32</v>
      </c>
      <c r="I10" s="122" t="s">
        <v>40</v>
      </c>
      <c r="J10" s="122"/>
      <c r="K10" s="121" t="s">
        <v>34</v>
      </c>
      <c r="L10" s="122"/>
      <c r="M10" s="122" t="s">
        <v>35</v>
      </c>
      <c r="N10" s="122"/>
      <c r="O10" s="122" t="s">
        <v>36</v>
      </c>
      <c r="P10" s="122"/>
      <c r="Q10" s="99"/>
      <c r="R10" s="94" t="s">
        <v>38</v>
      </c>
      <c r="S10" s="61"/>
      <c r="U10" s="4"/>
    </row>
    <row r="11" spans="1:21" ht="15">
      <c r="A11" s="4"/>
      <c r="C11" s="29"/>
      <c r="D11" s="29"/>
      <c r="E11" s="29"/>
      <c r="F11" s="29"/>
      <c r="G11" s="29"/>
      <c r="H11" s="29"/>
      <c r="I11" s="97" t="s">
        <v>37</v>
      </c>
      <c r="J11" s="97" t="s">
        <v>6</v>
      </c>
      <c r="K11" s="97" t="s">
        <v>37</v>
      </c>
      <c r="L11" s="97" t="s">
        <v>6</v>
      </c>
      <c r="M11" s="97" t="s">
        <v>37</v>
      </c>
      <c r="N11" s="97" t="s">
        <v>6</v>
      </c>
      <c r="O11" s="97" t="s">
        <v>37</v>
      </c>
      <c r="P11" s="97" t="s">
        <v>6</v>
      </c>
      <c r="Q11" s="97"/>
      <c r="R11" s="97" t="s">
        <v>39</v>
      </c>
      <c r="S11" s="29"/>
      <c r="U11" s="4"/>
    </row>
    <row r="12" spans="1:21" ht="15">
      <c r="A12" s="4"/>
      <c r="C12" s="113" t="s">
        <v>43</v>
      </c>
      <c r="D12" s="62">
        <f>9.1*$T6</f>
        <v>10.828999999999999</v>
      </c>
      <c r="E12" s="62">
        <f>28.82*$T6</f>
        <v>34.2958</v>
      </c>
      <c r="F12" s="62">
        <f>63.5*$T6</f>
        <v>75.565</v>
      </c>
      <c r="G12" s="62">
        <v>76.48</v>
      </c>
      <c r="H12" s="62">
        <v>77.49</v>
      </c>
      <c r="I12" s="62">
        <f>+E12-D12</f>
        <v>23.4668</v>
      </c>
      <c r="J12" s="63">
        <f>+(F12-E12)/E12</f>
        <v>1.2033310201249132</v>
      </c>
      <c r="K12" s="62">
        <f>+F12-D12</f>
        <v>64.736</v>
      </c>
      <c r="L12" s="63">
        <f>+(F12-D12)/D12</f>
        <v>5.978021978021979</v>
      </c>
      <c r="M12" s="77">
        <f>+G12-D12</f>
        <v>65.65100000000001</v>
      </c>
      <c r="N12" s="63">
        <f>+(G12-D12)/D12</f>
        <v>6.062517314618156</v>
      </c>
      <c r="O12" s="77">
        <f>+H12-D12</f>
        <v>66.661</v>
      </c>
      <c r="P12" s="63">
        <f>+(H12-D12)/D12</f>
        <v>6.15578539107951</v>
      </c>
      <c r="Q12" s="63"/>
      <c r="R12" s="63">
        <f>+(H12-G12)/G12</f>
        <v>0.013206066945606575</v>
      </c>
      <c r="S12" s="34"/>
      <c r="U12" s="4"/>
    </row>
    <row r="13" spans="1:21" ht="15">
      <c r="A13" s="4"/>
      <c r="C13" s="31" t="s">
        <v>49</v>
      </c>
      <c r="D13" s="62">
        <f>72.08*$T6-3.21</f>
        <v>82.5652</v>
      </c>
      <c r="E13" s="62">
        <f>72.08*$T6-3.21</f>
        <v>82.5652</v>
      </c>
      <c r="F13" s="62">
        <v>66.72</v>
      </c>
      <c r="G13" s="62">
        <v>68.39</v>
      </c>
      <c r="H13" s="62">
        <v>69.82</v>
      </c>
      <c r="I13" s="62">
        <f>+E13-D13</f>
        <v>0</v>
      </c>
      <c r="J13" s="64">
        <f>+(F13-E13)/E13</f>
        <v>-0.19191136217195628</v>
      </c>
      <c r="K13" s="62">
        <f>+F13-D13</f>
        <v>-15.845200000000006</v>
      </c>
      <c r="L13" s="64">
        <f>+(F13-D13)/D13</f>
        <v>-0.19191136217195628</v>
      </c>
      <c r="M13" s="77">
        <f>+G13-D13</f>
        <v>-14.175200000000004</v>
      </c>
      <c r="N13" s="63">
        <f>+(G13-D13)/D13</f>
        <v>-0.17168492294574472</v>
      </c>
      <c r="O13" s="77">
        <f>+H13-D13</f>
        <v>-12.745200000000011</v>
      </c>
      <c r="P13" s="63">
        <f>+(H13-D13)/D13</f>
        <v>-0.15436527738078526</v>
      </c>
      <c r="Q13" s="63"/>
      <c r="R13" s="63">
        <f>+(H13-G13)/G13</f>
        <v>0.020909489691475255</v>
      </c>
      <c r="S13" s="35"/>
      <c r="U13" s="4"/>
    </row>
    <row r="14" spans="1:21" ht="15">
      <c r="A14" s="4"/>
      <c r="C14" s="102" t="s">
        <v>42</v>
      </c>
      <c r="D14" s="62"/>
      <c r="E14" s="62"/>
      <c r="F14" s="62"/>
      <c r="G14" s="62"/>
      <c r="H14" s="62"/>
      <c r="I14" s="62"/>
      <c r="J14" s="62"/>
      <c r="K14" s="65"/>
      <c r="L14" s="66"/>
      <c r="M14" s="66"/>
      <c r="N14" s="66"/>
      <c r="O14" s="66"/>
      <c r="P14" s="66"/>
      <c r="Q14" s="66"/>
      <c r="R14" s="66"/>
      <c r="S14" s="31"/>
      <c r="U14" s="4"/>
    </row>
    <row r="15" spans="1:21" ht="11.25" customHeight="1" thickBot="1">
      <c r="A15" s="4"/>
      <c r="C15" s="31"/>
      <c r="D15" s="62"/>
      <c r="E15" s="62"/>
      <c r="F15" s="62"/>
      <c r="G15" s="62"/>
      <c r="H15" s="62"/>
      <c r="I15" s="62"/>
      <c r="J15" s="62"/>
      <c r="K15" s="65"/>
      <c r="L15" s="66"/>
      <c r="M15" s="66"/>
      <c r="N15" s="66"/>
      <c r="O15" s="66"/>
      <c r="P15" s="66"/>
      <c r="Q15" s="66"/>
      <c r="R15" s="66"/>
      <c r="S15" s="31"/>
      <c r="U15" s="4"/>
    </row>
    <row r="16" spans="1:21" ht="19.5" customHeight="1" thickBot="1">
      <c r="A16" s="4"/>
      <c r="C16" s="52" t="s">
        <v>28</v>
      </c>
      <c r="D16" s="32"/>
      <c r="E16" s="32"/>
      <c r="F16" s="32"/>
      <c r="G16" s="32"/>
      <c r="H16" s="32"/>
      <c r="I16" s="32"/>
      <c r="J16" s="32"/>
      <c r="K16" s="30"/>
      <c r="L16" s="36"/>
      <c r="M16" s="36"/>
      <c r="N16" s="36"/>
      <c r="O16" s="36"/>
      <c r="P16" s="36"/>
      <c r="Q16" s="36"/>
      <c r="R16" s="36"/>
      <c r="S16" s="31"/>
      <c r="U16" s="4"/>
    </row>
    <row r="17" spans="1:21" ht="18.75">
      <c r="A17" s="4"/>
      <c r="C17" s="53" t="s">
        <v>30</v>
      </c>
      <c r="D17" s="80">
        <f>+D12*$D$5</f>
        <v>162.43499999999997</v>
      </c>
      <c r="E17" s="80">
        <f>+E12*$D$5</f>
        <v>514.437</v>
      </c>
      <c r="F17" s="80">
        <f>+F12*$D$5</f>
        <v>1133.475</v>
      </c>
      <c r="G17" s="80">
        <f>+G12*$D$5</f>
        <v>1147.2</v>
      </c>
      <c r="H17" s="80">
        <f>+H12*$D$5</f>
        <v>1162.35</v>
      </c>
      <c r="I17" s="81">
        <f>+E17-$D$17</f>
        <v>352.00200000000007</v>
      </c>
      <c r="J17" s="82">
        <f>+(E17-$D$17)/$D$17</f>
        <v>2.1670329670329678</v>
      </c>
      <c r="K17" s="81">
        <f>+F17-$D$17</f>
        <v>971.04</v>
      </c>
      <c r="L17" s="82">
        <f>+(F17-$D$17)/$D$17</f>
        <v>5.978021978021979</v>
      </c>
      <c r="M17" s="81">
        <f>+G17-$D$17</f>
        <v>984.7650000000001</v>
      </c>
      <c r="N17" s="82">
        <f>+(G17-$D$17)/$D$17</f>
        <v>6.062517314618156</v>
      </c>
      <c r="O17" s="81">
        <f>+H17-$D$17</f>
        <v>999.915</v>
      </c>
      <c r="P17" s="82">
        <f>+(H17-$D$17)/$D$17</f>
        <v>6.155785391079509</v>
      </c>
      <c r="Q17" s="82"/>
      <c r="R17" s="100">
        <f>+H17-G17</f>
        <v>15.149999999999864</v>
      </c>
      <c r="S17" s="83"/>
      <c r="U17" s="4"/>
    </row>
    <row r="18" spans="1:26" ht="18.75">
      <c r="A18" s="4"/>
      <c r="C18" s="96" t="s">
        <v>18</v>
      </c>
      <c r="D18" s="89">
        <f>+($D5*D12+$D6*D13)</f>
        <v>1524.7608</v>
      </c>
      <c r="E18" s="89">
        <f>+($D5*E12+$D6*E13)</f>
        <v>1876.7628</v>
      </c>
      <c r="F18" s="89">
        <f>+($D$5*F12+$D6*F13)</f>
        <v>2234.3549999999996</v>
      </c>
      <c r="G18" s="89">
        <f>+($D$5*G12+$D6*G13)</f>
        <v>2275.635</v>
      </c>
      <c r="H18" s="89">
        <f>+($D$5*H12+$D6*H13)</f>
        <v>2314.38</v>
      </c>
      <c r="I18" s="90">
        <f>+E18-$D$18</f>
        <v>352.00199999999995</v>
      </c>
      <c r="J18" s="91">
        <f>+(F18-E18)/E18</f>
        <v>0.19053670501141626</v>
      </c>
      <c r="K18" s="90">
        <f>+F18-$D$18</f>
        <v>709.5941999999995</v>
      </c>
      <c r="L18" s="91">
        <f>+(F18-$D$18)/$D$18</f>
        <v>0.46538066823333835</v>
      </c>
      <c r="M18" s="90">
        <f>+G18-$D$18</f>
        <v>750.8742000000002</v>
      </c>
      <c r="N18" s="91">
        <f>+(G18-$D$18)/$D$18</f>
        <v>0.4924537671744973</v>
      </c>
      <c r="O18" s="90">
        <f>+H18-$D$18</f>
        <v>789.6192000000001</v>
      </c>
      <c r="P18" s="91">
        <f>+(H18-$D$18)/$D$18</f>
        <v>0.517864310257714</v>
      </c>
      <c r="Q18" s="91"/>
      <c r="R18" s="101">
        <f>+(H18-G18)</f>
        <v>38.74499999999989</v>
      </c>
      <c r="S18" s="92">
        <f>+(H18-G18)/G18</f>
        <v>0.01702601691396023</v>
      </c>
      <c r="U18" s="4"/>
      <c r="V18" s="2"/>
      <c r="W18" s="1"/>
      <c r="X18" s="2"/>
      <c r="Y18" s="2"/>
      <c r="Z18" s="3"/>
    </row>
    <row r="19" spans="1:26" ht="6" customHeight="1" thickBot="1">
      <c r="A19" s="4"/>
      <c r="C19" s="93"/>
      <c r="D19" s="84"/>
      <c r="E19" s="84"/>
      <c r="F19" s="27"/>
      <c r="G19" s="27"/>
      <c r="H19" s="27"/>
      <c r="I19" s="85"/>
      <c r="J19" s="86"/>
      <c r="K19" s="28"/>
      <c r="L19" s="51"/>
      <c r="M19" s="51"/>
      <c r="N19" s="51"/>
      <c r="O19" s="51"/>
      <c r="P19" s="51"/>
      <c r="Q19" s="51"/>
      <c r="R19" s="51"/>
      <c r="S19" s="87"/>
      <c r="U19" s="4"/>
      <c r="V19" s="2"/>
      <c r="W19" s="1"/>
      <c r="X19" s="2"/>
      <c r="Y19" s="2"/>
      <c r="Z19" s="3"/>
    </row>
    <row r="20" spans="1:26" ht="6.75" customHeight="1">
      <c r="A20" s="4"/>
      <c r="C20" s="37"/>
      <c r="D20" s="38"/>
      <c r="E20" s="38"/>
      <c r="F20" s="38"/>
      <c r="G20" s="38"/>
      <c r="H20" s="38"/>
      <c r="I20" s="38"/>
      <c r="J20" s="39"/>
      <c r="K20" s="38"/>
      <c r="L20" s="39"/>
      <c r="M20" s="39"/>
      <c r="N20" s="39"/>
      <c r="O20" s="39"/>
      <c r="P20" s="39"/>
      <c r="Q20" s="39"/>
      <c r="R20" s="39"/>
      <c r="S20" s="40"/>
      <c r="U20" s="4"/>
      <c r="V20" s="2"/>
      <c r="W20" s="1"/>
      <c r="X20" s="2"/>
      <c r="Y20" s="2"/>
      <c r="Z20" s="3"/>
    </row>
    <row r="21" spans="1:26" ht="7.5" customHeight="1">
      <c r="A21" s="4"/>
      <c r="B21" s="4"/>
      <c r="C21" s="41"/>
      <c r="D21" s="42"/>
      <c r="E21" s="42"/>
      <c r="F21" s="42"/>
      <c r="G21" s="42"/>
      <c r="H21" s="42"/>
      <c r="I21" s="42"/>
      <c r="J21" s="43"/>
      <c r="K21" s="42"/>
      <c r="L21" s="43"/>
      <c r="M21" s="43"/>
      <c r="N21" s="43"/>
      <c r="O21" s="43"/>
      <c r="P21" s="43"/>
      <c r="Q21" s="43"/>
      <c r="R21" s="43"/>
      <c r="S21" s="44"/>
      <c r="U21" s="4"/>
      <c r="V21" s="2"/>
      <c r="W21" s="1"/>
      <c r="X21" s="2"/>
      <c r="Y21" s="2"/>
      <c r="Z21" s="3"/>
    </row>
    <row r="22" spans="1:26" ht="5.25" customHeight="1">
      <c r="A22" s="4"/>
      <c r="C22" s="31"/>
      <c r="D22" s="32"/>
      <c r="E22" s="32"/>
      <c r="F22" s="32"/>
      <c r="G22" s="32"/>
      <c r="H22" s="32"/>
      <c r="I22" s="32"/>
      <c r="J22" s="33"/>
      <c r="K22" s="32"/>
      <c r="L22" s="33"/>
      <c r="M22" s="33"/>
      <c r="N22" s="33"/>
      <c r="O22" s="33"/>
      <c r="P22" s="33"/>
      <c r="Q22" s="33"/>
      <c r="R22" s="33"/>
      <c r="S22" s="34"/>
      <c r="U22" s="4"/>
      <c r="V22" s="2"/>
      <c r="W22" s="1"/>
      <c r="X22" s="2"/>
      <c r="Y22" s="2"/>
      <c r="Z22" s="3"/>
    </row>
    <row r="23" spans="1:26" ht="14.25" customHeight="1">
      <c r="A23" s="4"/>
      <c r="C23" s="31" t="s">
        <v>50</v>
      </c>
      <c r="D23" s="32" t="s">
        <v>3</v>
      </c>
      <c r="E23" s="32" t="s">
        <v>41</v>
      </c>
      <c r="F23" s="32" t="s">
        <v>34</v>
      </c>
      <c r="G23" s="32" t="s">
        <v>35</v>
      </c>
      <c r="H23" s="32" t="s">
        <v>36</v>
      </c>
      <c r="I23" s="32"/>
      <c r="J23" s="33"/>
      <c r="K23" s="32"/>
      <c r="L23" s="33"/>
      <c r="M23" s="33"/>
      <c r="N23" s="33"/>
      <c r="O23" s="33"/>
      <c r="P23" s="33"/>
      <c r="Q23" s="33"/>
      <c r="R23" s="33"/>
      <c r="S23" s="34"/>
      <c r="U23" s="4"/>
      <c r="V23" s="2"/>
      <c r="W23" s="1"/>
      <c r="X23" s="2"/>
      <c r="Y23" s="2"/>
      <c r="Z23" s="3"/>
    </row>
    <row r="24" spans="1:26" ht="3.75" customHeight="1">
      <c r="A24" s="4"/>
      <c r="C24" s="31"/>
      <c r="D24" s="32"/>
      <c r="E24" s="32"/>
      <c r="F24" s="32"/>
      <c r="G24" s="32"/>
      <c r="H24" s="32"/>
      <c r="I24" s="32"/>
      <c r="J24" s="33"/>
      <c r="K24" s="32"/>
      <c r="L24" s="33"/>
      <c r="M24" s="33"/>
      <c r="N24" s="33"/>
      <c r="O24" s="33"/>
      <c r="P24" s="33"/>
      <c r="Q24" s="33"/>
      <c r="R24" s="33"/>
      <c r="S24" s="34"/>
      <c r="U24" s="4"/>
      <c r="V24" s="2"/>
      <c r="W24" s="1"/>
      <c r="X24" s="2"/>
      <c r="Y24" s="2"/>
      <c r="Z24" s="3"/>
    </row>
    <row r="25" spans="1:26" ht="13.5" customHeight="1">
      <c r="A25" s="4"/>
      <c r="C25" s="45" t="s">
        <v>4</v>
      </c>
      <c r="D25" s="67"/>
      <c r="E25" s="68">
        <v>352</v>
      </c>
      <c r="F25" s="68">
        <v>709.59</v>
      </c>
      <c r="G25" s="68">
        <v>750.87</v>
      </c>
      <c r="H25" s="68">
        <v>789.62</v>
      </c>
      <c r="I25" s="68"/>
      <c r="J25" s="68"/>
      <c r="K25" s="68"/>
      <c r="L25" s="69"/>
      <c r="M25" s="69"/>
      <c r="N25" s="69"/>
      <c r="O25" s="69"/>
      <c r="P25" s="69"/>
      <c r="Q25" s="69"/>
      <c r="R25" s="69"/>
      <c r="S25" s="46"/>
      <c r="U25" s="4"/>
      <c r="V25" s="2"/>
      <c r="W25" s="1"/>
      <c r="X25" s="2"/>
      <c r="Y25" s="2"/>
      <c r="Z25" s="3"/>
    </row>
    <row r="26" spans="1:26" ht="16.5" customHeight="1">
      <c r="A26" s="4"/>
      <c r="C26" s="47" t="s">
        <v>5</v>
      </c>
      <c r="D26" s="70"/>
      <c r="E26" s="71">
        <v>0.19051</v>
      </c>
      <c r="F26" s="71">
        <v>0.4654</v>
      </c>
      <c r="G26" s="71">
        <v>0.4925</v>
      </c>
      <c r="H26" s="71">
        <v>0.5179</v>
      </c>
      <c r="I26" s="71"/>
      <c r="J26" s="71"/>
      <c r="K26" s="71"/>
      <c r="L26" s="72"/>
      <c r="M26" s="72"/>
      <c r="N26" s="72"/>
      <c r="O26" s="72"/>
      <c r="P26" s="72"/>
      <c r="Q26" s="72"/>
      <c r="R26" s="72"/>
      <c r="S26" s="48"/>
      <c r="U26" s="4"/>
      <c r="V26" s="2"/>
      <c r="W26" s="1"/>
      <c r="X26" s="2"/>
      <c r="Y26" s="2"/>
      <c r="Z26" s="3"/>
    </row>
    <row r="27" spans="1:26" ht="16.5" customHeight="1">
      <c r="A27" s="4"/>
      <c r="C27" s="16" t="s">
        <v>21</v>
      </c>
      <c r="D27" s="73"/>
      <c r="E27" s="74">
        <v>1.2033</v>
      </c>
      <c r="F27" s="74">
        <v>5.978</v>
      </c>
      <c r="G27" s="74">
        <v>6.0625</v>
      </c>
      <c r="H27" s="74">
        <v>6.1558</v>
      </c>
      <c r="I27" s="74"/>
      <c r="J27" s="74"/>
      <c r="K27" s="74"/>
      <c r="L27" s="75"/>
      <c r="M27" s="75"/>
      <c r="N27" s="75"/>
      <c r="O27" s="75"/>
      <c r="P27" s="75"/>
      <c r="Q27" s="75"/>
      <c r="R27" s="75"/>
      <c r="S27" s="17"/>
      <c r="U27" s="4"/>
      <c r="V27" s="2"/>
      <c r="W27" s="1"/>
      <c r="X27" s="2"/>
      <c r="Y27" s="2"/>
      <c r="Z27" s="3"/>
    </row>
    <row r="28" spans="1:26" ht="16.5" customHeight="1">
      <c r="A28" s="4"/>
      <c r="D28" s="65"/>
      <c r="E28" s="76"/>
      <c r="F28" s="76"/>
      <c r="G28" s="76"/>
      <c r="H28" s="76"/>
      <c r="I28" s="76"/>
      <c r="J28" s="76"/>
      <c r="K28" s="76"/>
      <c r="L28" s="63"/>
      <c r="M28" s="63"/>
      <c r="N28" s="63"/>
      <c r="O28" s="63"/>
      <c r="P28" s="63"/>
      <c r="Q28" s="63"/>
      <c r="R28" s="63"/>
      <c r="S28" s="9"/>
      <c r="U28" s="4"/>
      <c r="V28" s="2"/>
      <c r="W28" s="1"/>
      <c r="X28" s="2"/>
      <c r="Y28" s="2"/>
      <c r="Z28" s="3"/>
    </row>
    <row r="29" spans="1:26" ht="14.25" customHeight="1">
      <c r="A29" s="4"/>
      <c r="C29" s="5" t="s">
        <v>27</v>
      </c>
      <c r="D29" s="62"/>
      <c r="E29" s="62"/>
      <c r="F29" s="62"/>
      <c r="G29" s="62"/>
      <c r="H29" s="62"/>
      <c r="I29" s="62"/>
      <c r="J29" s="63"/>
      <c r="K29" s="62"/>
      <c r="L29" s="63"/>
      <c r="M29" s="63"/>
      <c r="N29" s="63"/>
      <c r="O29" s="63"/>
      <c r="P29" s="63"/>
      <c r="Q29" s="63"/>
      <c r="R29" s="63"/>
      <c r="S29" s="9"/>
      <c r="U29" s="4"/>
      <c r="V29" s="2"/>
      <c r="W29" s="1"/>
      <c r="X29" s="2"/>
      <c r="Y29" s="2"/>
      <c r="Z29" s="3"/>
    </row>
    <row r="30" spans="1:26" ht="3.75" customHeight="1">
      <c r="A30" s="4"/>
      <c r="C30" s="5"/>
      <c r="D30" s="62"/>
      <c r="E30" s="62"/>
      <c r="F30" s="62"/>
      <c r="G30" s="62"/>
      <c r="H30" s="62"/>
      <c r="I30" s="62"/>
      <c r="J30" s="63"/>
      <c r="K30" s="62"/>
      <c r="L30" s="63"/>
      <c r="M30" s="63"/>
      <c r="N30" s="63"/>
      <c r="O30" s="63"/>
      <c r="P30" s="63"/>
      <c r="Q30" s="63"/>
      <c r="R30" s="63"/>
      <c r="S30" s="9"/>
      <c r="U30" s="4"/>
      <c r="V30" s="2"/>
      <c r="W30" s="1"/>
      <c r="X30" s="2"/>
      <c r="Y30" s="2"/>
      <c r="Z30" s="3"/>
    </row>
    <row r="31" spans="1:21" ht="15">
      <c r="A31" s="4"/>
      <c r="C31" t="s">
        <v>26</v>
      </c>
      <c r="D31" s="103">
        <f>+D18/$D6</f>
        <v>92.40974545454546</v>
      </c>
      <c r="E31" s="103">
        <f>+E18/$D6</f>
        <v>113.7432</v>
      </c>
      <c r="F31" s="103">
        <f>+F18/$D6</f>
        <v>135.4154545454545</v>
      </c>
      <c r="G31" s="103">
        <f>+G18/$D6</f>
        <v>137.91727272727275</v>
      </c>
      <c r="H31" s="103">
        <f>+H18/$D6</f>
        <v>140.26545454545456</v>
      </c>
      <c r="I31" s="103"/>
      <c r="J31" s="63"/>
      <c r="K31" s="62"/>
      <c r="L31" s="63"/>
      <c r="M31" s="63"/>
      <c r="N31" s="63"/>
      <c r="O31" s="63"/>
      <c r="P31" s="63"/>
      <c r="Q31" s="63"/>
      <c r="R31" s="63"/>
      <c r="S31" s="9"/>
      <c r="U31" s="4"/>
    </row>
    <row r="32" spans="1:21" ht="15">
      <c r="A32" s="4"/>
      <c r="C32" t="s">
        <v>11</v>
      </c>
      <c r="D32" s="104">
        <f>+D31/10</f>
        <v>9.240974545454545</v>
      </c>
      <c r="E32" s="104">
        <f>+E31/10</f>
        <v>11.37432</v>
      </c>
      <c r="F32" s="104">
        <f>+F31/10</f>
        <v>13.541545454545451</v>
      </c>
      <c r="G32" s="104">
        <f>+G31/10</f>
        <v>13.791727272727275</v>
      </c>
      <c r="H32" s="104">
        <f>+H31/10</f>
        <v>14.026545454545456</v>
      </c>
      <c r="I32" s="104"/>
      <c r="J32" s="78"/>
      <c r="K32" s="62"/>
      <c r="L32" s="63"/>
      <c r="M32" s="63"/>
      <c r="N32" s="63"/>
      <c r="O32" s="63"/>
      <c r="P32" s="63"/>
      <c r="Q32" s="63"/>
      <c r="R32" s="63"/>
      <c r="S32" s="9"/>
      <c r="U32" s="4"/>
    </row>
    <row r="33" spans="1:21" ht="5.25" customHeight="1">
      <c r="A33" s="4"/>
      <c r="D33" s="105"/>
      <c r="E33" s="105"/>
      <c r="F33" s="105"/>
      <c r="G33" s="105"/>
      <c r="H33" s="105"/>
      <c r="I33" s="105"/>
      <c r="J33" s="79"/>
      <c r="K33" s="65"/>
      <c r="L33" s="66"/>
      <c r="M33" s="66"/>
      <c r="N33" s="66"/>
      <c r="O33" s="66"/>
      <c r="P33" s="66"/>
      <c r="Q33" s="66"/>
      <c r="R33" s="66"/>
      <c r="S33" s="5"/>
      <c r="U33" s="4"/>
    </row>
    <row r="34" spans="1:21" ht="15">
      <c r="A34" s="4"/>
      <c r="C34" t="s">
        <v>7</v>
      </c>
      <c r="D34" s="106">
        <f>+D17/D18</f>
        <v>0.10653146382042349</v>
      </c>
      <c r="E34" s="106">
        <f>+E17/E18</f>
        <v>0.27410869397027693</v>
      </c>
      <c r="F34" s="106">
        <f>+F17/F18</f>
        <v>0.5072940513033963</v>
      </c>
      <c r="G34" s="106">
        <f>+G17/G18</f>
        <v>0.5041230250018126</v>
      </c>
      <c r="H34" s="106">
        <f>+H17/H18</f>
        <v>0.5022295387965675</v>
      </c>
      <c r="I34" s="106"/>
      <c r="J34" s="63"/>
      <c r="K34" s="65"/>
      <c r="L34" s="66"/>
      <c r="M34" s="66"/>
      <c r="N34" s="66"/>
      <c r="O34" s="66"/>
      <c r="P34" s="66"/>
      <c r="Q34" s="66"/>
      <c r="R34" s="66"/>
      <c r="S34" s="5"/>
      <c r="U34" s="4"/>
    </row>
    <row r="35" spans="1:21" ht="7.5" customHeight="1">
      <c r="A35" s="4"/>
      <c r="U35" s="4"/>
    </row>
    <row r="36" spans="1:21" ht="15">
      <c r="A36" s="4"/>
      <c r="C36" s="49" t="s">
        <v>12</v>
      </c>
      <c r="D36" s="49"/>
      <c r="E36" s="49"/>
      <c r="F36" s="49"/>
      <c r="G36" s="49"/>
      <c r="H36" s="49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49"/>
      <c r="U36" s="4"/>
    </row>
    <row r="37" spans="1:21" ht="15">
      <c r="A37" s="4"/>
      <c r="C37" s="49" t="s">
        <v>25</v>
      </c>
      <c r="D37" s="49"/>
      <c r="E37" s="49"/>
      <c r="F37" s="49"/>
      <c r="G37" s="49"/>
      <c r="H37" s="49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49"/>
      <c r="U37" s="4"/>
    </row>
    <row r="38" spans="1:21" ht="15">
      <c r="A38" s="4"/>
      <c r="C38" s="49" t="s">
        <v>13</v>
      </c>
      <c r="D38" s="49"/>
      <c r="E38" s="49"/>
      <c r="F38" s="49"/>
      <c r="G38" s="49"/>
      <c r="H38" s="49"/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49"/>
      <c r="U38" s="4"/>
    </row>
    <row r="39" spans="1:21" ht="6.75" customHeight="1">
      <c r="A39" s="4"/>
      <c r="U39" s="4"/>
    </row>
    <row r="40" spans="1:21" ht="6.75" customHeight="1">
      <c r="A40" s="4"/>
      <c r="B40" s="4"/>
      <c r="C40" s="4"/>
      <c r="D40" s="4"/>
      <c r="E40" s="4"/>
      <c r="F40" s="4"/>
      <c r="G40" s="4"/>
      <c r="H40" s="4"/>
      <c r="I40" s="4"/>
      <c r="J40" s="24"/>
      <c r="K40" s="24"/>
      <c r="L40" s="24"/>
      <c r="M40" s="24"/>
      <c r="N40" s="24"/>
      <c r="O40" s="24"/>
      <c r="P40" s="24"/>
      <c r="Q40" s="24"/>
      <c r="R40" s="24"/>
      <c r="S40" s="4"/>
      <c r="T40" s="4"/>
      <c r="U40" s="4"/>
    </row>
    <row r="60" ht="15">
      <c r="K60" s="25"/>
    </row>
    <row r="61" ht="15">
      <c r="K61" s="25"/>
    </row>
    <row r="62" ht="15">
      <c r="K62" s="25"/>
    </row>
    <row r="63" ht="15">
      <c r="K63" s="25"/>
    </row>
    <row r="64" ht="15">
      <c r="K64" s="25"/>
    </row>
  </sheetData>
  <sheetProtection/>
  <mergeCells count="5">
    <mergeCell ref="K10:L10"/>
    <mergeCell ref="I10:J10"/>
    <mergeCell ref="M10:N10"/>
    <mergeCell ref="O10:P10"/>
    <mergeCell ref="I9:P9"/>
  </mergeCells>
  <printOptions/>
  <pageMargins left="0.7086614173228347" right="0.7086614173228347" top="0.7874015748031497" bottom="0.7874015748031497" header="0.31496062992125984" footer="0.31496062992125984"/>
  <pageSetup fitToHeight="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2" width="1.421875" style="0" customWidth="1"/>
    <col min="3" max="3" width="46.140625" style="0" customWidth="1"/>
    <col min="4" max="4" width="14.57421875" style="0" customWidth="1"/>
    <col min="5" max="16" width="14.7109375" style="0" customWidth="1"/>
    <col min="17" max="17" width="1.7109375" style="0" customWidth="1"/>
    <col min="18" max="18" width="12.140625" style="0" customWidth="1"/>
    <col min="19" max="19" width="9.28125" style="0" customWidth="1"/>
    <col min="20" max="20" width="0" style="0" hidden="1" customWidth="1"/>
    <col min="21" max="21" width="1.421875" style="0" customWidth="1"/>
  </cols>
  <sheetData>
    <row r="1" spans="1:21" ht="6.75" customHeight="1">
      <c r="A1" s="4"/>
      <c r="B1" s="4"/>
      <c r="C1" s="4"/>
      <c r="D1" s="4"/>
      <c r="E1" s="4"/>
      <c r="F1" s="4"/>
      <c r="G1" s="4"/>
      <c r="H1" s="4"/>
      <c r="I1" s="4"/>
      <c r="J1" s="24"/>
      <c r="K1" s="24"/>
      <c r="L1" s="24"/>
      <c r="M1" s="24"/>
      <c r="N1" s="24"/>
      <c r="O1" s="24"/>
      <c r="P1" s="24"/>
      <c r="Q1" s="24"/>
      <c r="R1" s="24"/>
      <c r="S1" s="4"/>
      <c r="T1" s="4"/>
      <c r="U1" s="4"/>
    </row>
    <row r="2" spans="1:21" ht="6" customHeight="1">
      <c r="A2" s="4"/>
      <c r="J2" s="1"/>
      <c r="K2" s="1"/>
      <c r="L2" s="1"/>
      <c r="M2" s="1"/>
      <c r="N2" s="1"/>
      <c r="O2" s="1"/>
      <c r="P2" s="1"/>
      <c r="Q2" s="1"/>
      <c r="R2" s="1"/>
      <c r="U2" s="4"/>
    </row>
    <row r="3" spans="1:21" ht="18.75">
      <c r="A3" s="4"/>
      <c r="C3" s="60" t="s">
        <v>44</v>
      </c>
      <c r="D3" s="6"/>
      <c r="E3" s="6"/>
      <c r="F3" s="111" t="s">
        <v>23</v>
      </c>
      <c r="G3" s="6"/>
      <c r="H3" s="6"/>
      <c r="I3" s="57"/>
      <c r="J3" s="57"/>
      <c r="K3" s="58"/>
      <c r="L3" s="56"/>
      <c r="M3" s="56"/>
      <c r="N3" s="56"/>
      <c r="O3" s="56"/>
      <c r="P3" s="56"/>
      <c r="Q3" s="56"/>
      <c r="R3" s="56">
        <v>43462</v>
      </c>
      <c r="S3" s="116" t="s">
        <v>17</v>
      </c>
      <c r="U3" s="4"/>
    </row>
    <row r="4" spans="1:28" ht="8.25" customHeight="1">
      <c r="A4" s="4"/>
      <c r="J4" s="1"/>
      <c r="K4" s="1"/>
      <c r="L4" s="1"/>
      <c r="M4" s="1"/>
      <c r="N4" s="1"/>
      <c r="O4" s="1"/>
      <c r="P4" s="1"/>
      <c r="Q4" s="1"/>
      <c r="R4" s="1"/>
      <c r="U4" s="4"/>
      <c r="V4" s="1"/>
      <c r="W4" s="1"/>
      <c r="X4" s="1"/>
      <c r="Y4" s="1"/>
      <c r="Z4" s="1"/>
      <c r="AB4" s="1"/>
    </row>
    <row r="5" spans="1:21" ht="15.75">
      <c r="A5" s="4"/>
      <c r="C5" s="117" t="s">
        <v>9</v>
      </c>
      <c r="D5" s="11">
        <v>60</v>
      </c>
      <c r="E5" s="8" t="s">
        <v>0</v>
      </c>
      <c r="F5" s="8"/>
      <c r="G5" s="8"/>
      <c r="H5" s="8"/>
      <c r="I5" s="98" t="s">
        <v>24</v>
      </c>
      <c r="J5" s="108"/>
      <c r="K5" s="108"/>
      <c r="L5" s="108"/>
      <c r="M5" s="108"/>
      <c r="N5" s="13"/>
      <c r="O5" s="13"/>
      <c r="P5" s="13"/>
      <c r="Q5" s="13"/>
      <c r="R5" s="13"/>
      <c r="S5" s="8"/>
      <c r="U5" s="4"/>
    </row>
    <row r="6" spans="1:21" ht="15.75">
      <c r="A6" s="4"/>
      <c r="C6" s="117" t="s">
        <v>10</v>
      </c>
      <c r="D6" s="11">
        <v>100</v>
      </c>
      <c r="E6" s="8" t="s">
        <v>1</v>
      </c>
      <c r="F6" s="8"/>
      <c r="G6" s="8"/>
      <c r="H6" s="8"/>
      <c r="I6" s="23" t="s">
        <v>45</v>
      </c>
      <c r="J6" s="13"/>
      <c r="K6" s="13"/>
      <c r="L6" s="13"/>
      <c r="M6" s="13"/>
      <c r="N6" s="13"/>
      <c r="O6" s="13"/>
      <c r="P6" s="13"/>
      <c r="Q6" s="13"/>
      <c r="R6" s="13"/>
      <c r="S6" s="8"/>
      <c r="T6" s="7">
        <v>1.19</v>
      </c>
      <c r="U6" s="4"/>
    </row>
    <row r="7" spans="1:21" ht="15">
      <c r="A7" s="4"/>
      <c r="C7" s="14" t="s">
        <v>19</v>
      </c>
      <c r="D7" s="15">
        <f>+D6/D5*1000</f>
        <v>1666.6666666666667</v>
      </c>
      <c r="E7" s="14" t="s">
        <v>20</v>
      </c>
      <c r="F7" s="14"/>
      <c r="G7" s="14"/>
      <c r="H7" s="14"/>
      <c r="I7" s="14"/>
      <c r="J7" s="18"/>
      <c r="K7" s="18"/>
      <c r="L7" s="18"/>
      <c r="M7" s="18"/>
      <c r="N7" s="18"/>
      <c r="O7" s="18"/>
      <c r="P7" s="18"/>
      <c r="Q7" s="18"/>
      <c r="R7" s="18"/>
      <c r="S7" s="14"/>
      <c r="T7" s="7"/>
      <c r="U7" s="4"/>
    </row>
    <row r="8" spans="1:21" ht="4.5" customHeight="1">
      <c r="A8" s="4"/>
      <c r="J8" s="1"/>
      <c r="K8" s="1"/>
      <c r="L8" s="1"/>
      <c r="M8" s="1"/>
      <c r="N8" s="1"/>
      <c r="O8" s="1"/>
      <c r="P8" s="1"/>
      <c r="Q8" s="1"/>
      <c r="U8" s="4"/>
    </row>
    <row r="9" spans="1:21" ht="15">
      <c r="A9" s="4"/>
      <c r="D9" s="1"/>
      <c r="I9" s="123" t="s">
        <v>33</v>
      </c>
      <c r="J9" s="123"/>
      <c r="K9" s="123"/>
      <c r="L9" s="123"/>
      <c r="M9" s="123"/>
      <c r="N9" s="123"/>
      <c r="O9" s="123"/>
      <c r="P9" s="123"/>
      <c r="U9" s="4"/>
    </row>
    <row r="10" spans="1:21" ht="15.75">
      <c r="A10" s="4"/>
      <c r="D10" s="55" t="s">
        <v>3</v>
      </c>
      <c r="E10" s="55" t="s">
        <v>2</v>
      </c>
      <c r="F10" s="55" t="s">
        <v>8</v>
      </c>
      <c r="G10" s="94" t="s">
        <v>31</v>
      </c>
      <c r="H10" s="94" t="s">
        <v>32</v>
      </c>
      <c r="I10" s="122" t="s">
        <v>40</v>
      </c>
      <c r="J10" s="122"/>
      <c r="K10" s="121" t="s">
        <v>34</v>
      </c>
      <c r="L10" s="122"/>
      <c r="M10" s="122" t="s">
        <v>35</v>
      </c>
      <c r="N10" s="122"/>
      <c r="O10" s="122" t="s">
        <v>36</v>
      </c>
      <c r="P10" s="122"/>
      <c r="Q10" s="107"/>
      <c r="R10" s="94" t="s">
        <v>38</v>
      </c>
      <c r="S10" s="94"/>
      <c r="U10" s="4"/>
    </row>
    <row r="11" spans="1:21" ht="15">
      <c r="A11" s="4"/>
      <c r="I11" s="97" t="s">
        <v>37</v>
      </c>
      <c r="J11" s="97" t="s">
        <v>6</v>
      </c>
      <c r="K11" s="97" t="s">
        <v>37</v>
      </c>
      <c r="L11" s="97" t="s">
        <v>6</v>
      </c>
      <c r="M11" s="97" t="s">
        <v>37</v>
      </c>
      <c r="N11" s="97" t="s">
        <v>6</v>
      </c>
      <c r="O11" s="97" t="s">
        <v>37</v>
      </c>
      <c r="P11" s="97" t="s">
        <v>6</v>
      </c>
      <c r="Q11" s="97"/>
      <c r="R11" s="97" t="s">
        <v>39</v>
      </c>
      <c r="U11" s="4"/>
    </row>
    <row r="12" spans="1:21" ht="15">
      <c r="A12" s="4"/>
      <c r="C12" s="5" t="s">
        <v>14</v>
      </c>
      <c r="D12" s="2">
        <f>9.1*$T$6</f>
        <v>10.828999999999999</v>
      </c>
      <c r="E12" s="2">
        <f>28.82*$T$6</f>
        <v>34.2958</v>
      </c>
      <c r="F12" s="2">
        <f>63.5*$T$6</f>
        <v>75.565</v>
      </c>
      <c r="G12" s="2">
        <v>76.48</v>
      </c>
      <c r="H12" s="2">
        <v>77.49</v>
      </c>
      <c r="I12" s="62">
        <f>+F12-E12</f>
        <v>41.2692</v>
      </c>
      <c r="J12" s="63">
        <f>+(F12-E12)/E12</f>
        <v>1.2033310201249132</v>
      </c>
      <c r="K12" s="62">
        <f>+F12-D12</f>
        <v>64.736</v>
      </c>
      <c r="L12" s="63">
        <f>+(F12-D12)/D12</f>
        <v>5.978021978021979</v>
      </c>
      <c r="M12" s="77">
        <f>+G12-D12</f>
        <v>65.65100000000001</v>
      </c>
      <c r="N12" s="63">
        <f>+(G12-D12)/D12</f>
        <v>6.062517314618156</v>
      </c>
      <c r="O12" s="77">
        <f>+H12-D12</f>
        <v>66.661</v>
      </c>
      <c r="P12" s="63">
        <f>+(H12-D12)/D12</f>
        <v>6.15578539107951</v>
      </c>
      <c r="Q12" s="63"/>
      <c r="R12" s="63">
        <f>+(H12-G12)/G12</f>
        <v>0.013206066945606575</v>
      </c>
      <c r="S12" s="2"/>
      <c r="U12" s="4"/>
    </row>
    <row r="13" spans="1:21" ht="15">
      <c r="A13" s="4"/>
      <c r="C13" s="112" t="s">
        <v>15</v>
      </c>
      <c r="D13" s="2">
        <f>9.1*$T$6</f>
        <v>10.828999999999999</v>
      </c>
      <c r="E13" s="2">
        <f>28.82*$T$6</f>
        <v>34.2958</v>
      </c>
      <c r="F13" s="2">
        <f>51.5*$T$6</f>
        <v>61.285</v>
      </c>
      <c r="G13" s="2">
        <v>62.02</v>
      </c>
      <c r="H13" s="2">
        <v>62.86</v>
      </c>
      <c r="I13" s="62">
        <f>+F13-E13</f>
        <v>26.989199999999997</v>
      </c>
      <c r="J13" s="63">
        <f>+(F13-E13)/E13</f>
        <v>0.7869535045107563</v>
      </c>
      <c r="K13" s="62">
        <f>+F13-D13</f>
        <v>50.455999999999996</v>
      </c>
      <c r="L13" s="63">
        <f>+(F13-D13)/D13</f>
        <v>4.65934065934066</v>
      </c>
      <c r="M13" s="77">
        <f>+G13-D13</f>
        <v>51.191</v>
      </c>
      <c r="N13" s="63">
        <f>+(G13-D13)/D13</f>
        <v>4.727213962508081</v>
      </c>
      <c r="O13" s="77">
        <f>+H13-D13</f>
        <v>52.031</v>
      </c>
      <c r="P13" s="63">
        <f>+(H13-D13)/D13</f>
        <v>4.804783451842276</v>
      </c>
      <c r="Q13" s="63"/>
      <c r="R13" s="63">
        <f>+(H13-G13)/G13</f>
        <v>0.013544018058690684</v>
      </c>
      <c r="S13" s="2"/>
      <c r="U13" s="4"/>
    </row>
    <row r="14" spans="1:21" ht="15">
      <c r="A14" s="4"/>
      <c r="C14" s="5" t="s">
        <v>16</v>
      </c>
      <c r="D14" s="2">
        <f>9.1*$T$6</f>
        <v>10.828999999999999</v>
      </c>
      <c r="E14" s="2">
        <f>28.82*$T$6</f>
        <v>34.2958</v>
      </c>
      <c r="F14" s="2">
        <f>47*$T$6</f>
        <v>55.93</v>
      </c>
      <c r="G14" s="2">
        <v>56.61</v>
      </c>
      <c r="H14" s="2">
        <v>57.36</v>
      </c>
      <c r="I14" s="62">
        <f>+F14-E14</f>
        <v>21.6342</v>
      </c>
      <c r="J14" s="63">
        <f>+(F14-E14)/E14</f>
        <v>0.6308119361554476</v>
      </c>
      <c r="K14" s="62">
        <f>+F14-D14</f>
        <v>45.101</v>
      </c>
      <c r="L14" s="63">
        <f>+(F14-D14)/D14</f>
        <v>4.164835164835165</v>
      </c>
      <c r="M14" s="77">
        <f>+G14-D14</f>
        <v>45.781</v>
      </c>
      <c r="N14" s="63">
        <f>+(G14-D14)/D14</f>
        <v>4.2276295133438</v>
      </c>
      <c r="O14" s="77">
        <f>+H14-D14</f>
        <v>46.531</v>
      </c>
      <c r="P14" s="63">
        <f>+(H14-D14)/D14</f>
        <v>4.296887985963616</v>
      </c>
      <c r="Q14" s="63"/>
      <c r="R14" s="63">
        <f>+(H14-G14)/G14</f>
        <v>0.013248542660307366</v>
      </c>
      <c r="S14" s="2"/>
      <c r="U14" s="4"/>
    </row>
    <row r="15" spans="1:21" ht="15">
      <c r="A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U15" s="4"/>
    </row>
    <row r="16" spans="1:21" ht="15">
      <c r="A16" s="4"/>
      <c r="C16" s="5" t="s">
        <v>49</v>
      </c>
      <c r="D16" s="2">
        <f>72.08*$T6-3.21</f>
        <v>82.5652</v>
      </c>
      <c r="E16" s="2">
        <f>72.08*$T6-3.21</f>
        <v>82.5652</v>
      </c>
      <c r="F16" s="2">
        <v>66.72</v>
      </c>
      <c r="G16" s="2">
        <v>68.39</v>
      </c>
      <c r="H16" s="2">
        <v>69.82</v>
      </c>
      <c r="I16" s="62">
        <f>+F16-E16</f>
        <v>-15.845200000000006</v>
      </c>
      <c r="J16" s="64">
        <f>+(F16-E16)/E16</f>
        <v>-0.19191136217195628</v>
      </c>
      <c r="K16" s="62">
        <f>+F16-D16</f>
        <v>-15.845200000000006</v>
      </c>
      <c r="L16" s="64">
        <f>+(F16-D16)/D16</f>
        <v>-0.19191136217195628</v>
      </c>
      <c r="M16" s="77">
        <f>+G16-D16</f>
        <v>-14.175200000000004</v>
      </c>
      <c r="N16" s="63">
        <f>+(G16-D16)/D16</f>
        <v>-0.17168492294574472</v>
      </c>
      <c r="O16" s="77">
        <f>+H16-D16</f>
        <v>-12.745200000000011</v>
      </c>
      <c r="P16" s="63">
        <f>+(H16-D16)/D16</f>
        <v>-0.15436527738078526</v>
      </c>
      <c r="Q16" s="63"/>
      <c r="R16" s="63">
        <f>+(H16-G16)/G16</f>
        <v>0.020909489691475255</v>
      </c>
      <c r="S16" s="2"/>
      <c r="U16" s="4"/>
    </row>
    <row r="17" spans="1:21" ht="15">
      <c r="A17" s="4"/>
      <c r="C17" s="102" t="s">
        <v>42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U17" s="4"/>
    </row>
    <row r="18" spans="1:21" ht="15.75" thickBot="1">
      <c r="A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4"/>
    </row>
    <row r="19" spans="1:21" ht="19.5" thickBot="1">
      <c r="A19" s="4"/>
      <c r="C19" s="52" t="s">
        <v>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4"/>
    </row>
    <row r="20" spans="1:21" ht="18.75">
      <c r="A20" s="4"/>
      <c r="C20" s="54" t="s">
        <v>29</v>
      </c>
      <c r="D20" s="26">
        <f>50*D12+($D$5-50)*D13</f>
        <v>649.7399999999999</v>
      </c>
      <c r="E20" s="26">
        <f>50*E12+($D$5-50)*E13</f>
        <v>2057.748</v>
      </c>
      <c r="F20" s="26">
        <f>50*F12+($D$5-50)*F13</f>
        <v>4391.1</v>
      </c>
      <c r="G20" s="26">
        <f>50*G12+($D$5-50)*G13</f>
        <v>4444.2</v>
      </c>
      <c r="H20" s="26">
        <f>50*H12+($D$5-50)*H13</f>
        <v>4503.099999999999</v>
      </c>
      <c r="I20" s="81">
        <f>+E20-$D$20</f>
        <v>1408.0080000000003</v>
      </c>
      <c r="J20" s="82">
        <f>+(E20-$D$20)/$D$20</f>
        <v>2.1670329670329678</v>
      </c>
      <c r="K20" s="81">
        <f>+F20-$D$20</f>
        <v>3741.3600000000006</v>
      </c>
      <c r="L20" s="82">
        <f>+(F20-$D$20)/$D$20</f>
        <v>5.75824175824176</v>
      </c>
      <c r="M20" s="81">
        <f>+G20-$D$17</f>
        <v>4444.2</v>
      </c>
      <c r="N20" s="82">
        <f>+(G20-$D$20)/$D$20</f>
        <v>5.839966755933143</v>
      </c>
      <c r="O20" s="81">
        <f>+H20-$D$17</f>
        <v>4503.099999999999</v>
      </c>
      <c r="P20" s="82">
        <f>+(H20-$D$20)/$D$20</f>
        <v>5.930618401206637</v>
      </c>
      <c r="Q20" s="82"/>
      <c r="R20" s="100">
        <f>+H20-G20</f>
        <v>58.899999999999636</v>
      </c>
      <c r="S20" s="83"/>
      <c r="U20" s="4"/>
    </row>
    <row r="21" spans="1:26" ht="18.75">
      <c r="A21" s="4"/>
      <c r="C21" s="109" t="s">
        <v>18</v>
      </c>
      <c r="D21" s="88">
        <f>+D20+$D$6*D16</f>
        <v>8906.26</v>
      </c>
      <c r="E21" s="88">
        <f>+E20+$D$6*E16</f>
        <v>10314.268</v>
      </c>
      <c r="F21" s="88">
        <f>+F20+$D$6*F16</f>
        <v>11063.1</v>
      </c>
      <c r="G21" s="88">
        <f>+G20+$D$6*G16</f>
        <v>11283.2</v>
      </c>
      <c r="H21" s="88">
        <f>+H20+$D$6*H16</f>
        <v>11485.099999999999</v>
      </c>
      <c r="I21" s="90">
        <f>+E21-$D$21</f>
        <v>1408.0079999999998</v>
      </c>
      <c r="J21" s="91">
        <f>+(E21-$D$21)/$D$21</f>
        <v>0.1580919488090399</v>
      </c>
      <c r="K21" s="90">
        <f>+F21-$D$21</f>
        <v>2156.84</v>
      </c>
      <c r="L21" s="91">
        <f>+(F21-$D$21)/$D$21</f>
        <v>0.24217123686036565</v>
      </c>
      <c r="M21" s="90">
        <f>+G21-$D$18</f>
        <v>11283.2</v>
      </c>
      <c r="N21" s="91">
        <f>+(G21-$D$21)/$D$21</f>
        <v>0.2668841915686271</v>
      </c>
      <c r="O21" s="90">
        <f>+H21-$D$18</f>
        <v>11485.099999999999</v>
      </c>
      <c r="P21" s="91">
        <f>+(H21-$D$21)/$D$21</f>
        <v>0.2895536397994218</v>
      </c>
      <c r="Q21" s="91"/>
      <c r="R21" s="101">
        <f>+(H21-G21)</f>
        <v>201.89999999999782</v>
      </c>
      <c r="S21" s="120">
        <f>+(H21-G21)/G21</f>
        <v>0.01789385989790111</v>
      </c>
      <c r="U21" s="4"/>
      <c r="V21" s="2"/>
      <c r="W21" s="1"/>
      <c r="X21" s="2"/>
      <c r="Y21" s="2"/>
      <c r="Z21" s="3"/>
    </row>
    <row r="22" spans="1:26" ht="7.5" customHeight="1" thickBot="1">
      <c r="A22" s="4"/>
      <c r="C22" s="93"/>
      <c r="D22" s="84"/>
      <c r="E22" s="84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10"/>
      <c r="U22" s="4"/>
      <c r="V22" s="2"/>
      <c r="W22" s="1"/>
      <c r="X22" s="2"/>
      <c r="Y22" s="2"/>
      <c r="Z22" s="3"/>
    </row>
    <row r="23" spans="1:26" ht="8.25" customHeight="1">
      <c r="A23" s="4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4"/>
      <c r="V23" s="2"/>
      <c r="W23" s="1"/>
      <c r="X23" s="2"/>
      <c r="Y23" s="2"/>
      <c r="Z23" s="3"/>
    </row>
    <row r="24" spans="1:26" ht="9" customHeight="1">
      <c r="A24" s="4"/>
      <c r="B24" s="4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U24" s="4"/>
      <c r="V24" s="2"/>
      <c r="W24" s="1"/>
      <c r="X24" s="2"/>
      <c r="Y24" s="2"/>
      <c r="Z24" s="3"/>
    </row>
  </sheetData>
  <sheetProtection/>
  <mergeCells count="5">
    <mergeCell ref="I9:P9"/>
    <mergeCell ref="I10:J10"/>
    <mergeCell ref="K10:L10"/>
    <mergeCell ref="M10:N10"/>
    <mergeCell ref="O10:P10"/>
  </mergeCells>
  <printOptions/>
  <pageMargins left="0.7" right="0.7" top="0.787401575" bottom="0.7874015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1">
      <selection activeCell="D6" sqref="D6"/>
    </sheetView>
  </sheetViews>
  <sheetFormatPr defaultColWidth="11.421875" defaultRowHeight="15"/>
  <cols>
    <col min="1" max="2" width="1.421875" style="0" customWidth="1"/>
    <col min="3" max="3" width="46.57421875" style="0" customWidth="1"/>
    <col min="4" max="4" width="15.8515625" style="0" customWidth="1"/>
    <col min="5" max="5" width="16.140625" style="0" customWidth="1"/>
    <col min="6" max="6" width="16.00390625" style="0" customWidth="1"/>
    <col min="7" max="7" width="16.140625" style="0" customWidth="1"/>
    <col min="8" max="8" width="17.00390625" style="0" customWidth="1"/>
    <col min="9" max="9" width="16.00390625" style="0" customWidth="1"/>
    <col min="10" max="10" width="13.28125" style="0" customWidth="1"/>
    <col min="11" max="11" width="16.8515625" style="0" customWidth="1"/>
    <col min="12" max="12" width="12.8515625" style="0" customWidth="1"/>
    <col min="13" max="13" width="16.00390625" style="0" customWidth="1"/>
    <col min="14" max="14" width="14.7109375" style="0" customWidth="1"/>
    <col min="15" max="15" width="16.57421875" style="0" customWidth="1"/>
    <col min="16" max="16" width="14.7109375" style="0" customWidth="1"/>
    <col min="17" max="17" width="1.7109375" style="0" customWidth="1"/>
    <col min="18" max="18" width="14.7109375" style="0" customWidth="1"/>
    <col min="19" max="19" width="9.00390625" style="0" customWidth="1"/>
    <col min="20" max="20" width="2.140625" style="0" hidden="1" customWidth="1"/>
    <col min="21" max="21" width="1.421875" style="0" customWidth="1"/>
  </cols>
  <sheetData>
    <row r="1" spans="1:21" ht="6.75" customHeight="1">
      <c r="A1" s="4"/>
      <c r="B1" s="4"/>
      <c r="C1" s="4"/>
      <c r="D1" s="4"/>
      <c r="E1" s="4"/>
      <c r="F1" s="4"/>
      <c r="G1" s="4"/>
      <c r="H1" s="4"/>
      <c r="I1" s="4"/>
      <c r="J1" s="24"/>
      <c r="K1" s="24"/>
      <c r="L1" s="24"/>
      <c r="M1" s="24"/>
      <c r="N1" s="24"/>
      <c r="O1" s="24"/>
      <c r="P1" s="24"/>
      <c r="Q1" s="24"/>
      <c r="R1" s="24"/>
      <c r="S1" s="4"/>
      <c r="T1" s="4"/>
      <c r="U1" s="4"/>
    </row>
    <row r="2" spans="1:21" ht="6" customHeight="1">
      <c r="A2" s="4"/>
      <c r="J2" s="1"/>
      <c r="K2" s="1"/>
      <c r="L2" s="1"/>
      <c r="M2" s="1"/>
      <c r="N2" s="1"/>
      <c r="O2" s="1"/>
      <c r="P2" s="1"/>
      <c r="Q2" s="1"/>
      <c r="R2" s="1"/>
      <c r="U2" s="4"/>
    </row>
    <row r="3" spans="1:21" ht="18.75">
      <c r="A3" s="4"/>
      <c r="C3" s="60" t="s">
        <v>44</v>
      </c>
      <c r="D3" s="6"/>
      <c r="E3" s="6"/>
      <c r="F3" s="111" t="s">
        <v>47</v>
      </c>
      <c r="G3" s="6"/>
      <c r="H3" s="6"/>
      <c r="I3" s="57"/>
      <c r="J3" s="57"/>
      <c r="K3" s="58"/>
      <c r="L3" s="56"/>
      <c r="M3" s="56"/>
      <c r="N3" s="56"/>
      <c r="O3" s="56"/>
      <c r="P3" s="56"/>
      <c r="Q3" s="56"/>
      <c r="R3" s="56">
        <v>43462</v>
      </c>
      <c r="S3" s="116" t="s">
        <v>17</v>
      </c>
      <c r="U3" s="4"/>
    </row>
    <row r="4" spans="1:28" ht="7.5" customHeight="1">
      <c r="A4" s="4"/>
      <c r="J4" s="1"/>
      <c r="K4" s="1"/>
      <c r="L4" s="1"/>
      <c r="M4" s="1"/>
      <c r="N4" s="1"/>
      <c r="O4" s="1"/>
      <c r="P4" s="1"/>
      <c r="Q4" s="1"/>
      <c r="R4" s="1"/>
      <c r="U4" s="4"/>
      <c r="V4" s="1"/>
      <c r="W4" s="1"/>
      <c r="X4" s="1"/>
      <c r="Y4" s="1"/>
      <c r="Z4" s="1"/>
      <c r="AB4" s="1"/>
    </row>
    <row r="5" spans="1:21" ht="15.75">
      <c r="A5" s="4"/>
      <c r="C5" s="117" t="s">
        <v>9</v>
      </c>
      <c r="D5" s="11">
        <v>1200</v>
      </c>
      <c r="E5" s="8" t="s">
        <v>0</v>
      </c>
      <c r="F5" s="8"/>
      <c r="G5" s="8"/>
      <c r="H5" s="8"/>
      <c r="I5" s="98" t="s">
        <v>24</v>
      </c>
      <c r="J5" s="108"/>
      <c r="K5" s="108"/>
      <c r="L5" s="108"/>
      <c r="M5" s="108"/>
      <c r="N5" s="13"/>
      <c r="O5" s="13"/>
      <c r="P5" s="13"/>
      <c r="Q5" s="13"/>
      <c r="R5" s="13"/>
      <c r="S5" s="8"/>
      <c r="U5" s="4"/>
    </row>
    <row r="6" spans="1:21" ht="15.75">
      <c r="A6" s="4"/>
      <c r="C6" s="117" t="s">
        <v>10</v>
      </c>
      <c r="D6" s="11">
        <v>2000</v>
      </c>
      <c r="E6" s="8" t="s">
        <v>1</v>
      </c>
      <c r="F6" s="8"/>
      <c r="G6" s="8"/>
      <c r="H6" s="8"/>
      <c r="I6" s="23" t="s">
        <v>48</v>
      </c>
      <c r="J6" s="13"/>
      <c r="K6" s="13"/>
      <c r="L6" s="13"/>
      <c r="M6" s="13"/>
      <c r="N6" s="13"/>
      <c r="O6" s="13"/>
      <c r="P6" s="13"/>
      <c r="Q6" s="13"/>
      <c r="R6" s="13"/>
      <c r="S6" s="8"/>
      <c r="T6" s="7">
        <v>1.19</v>
      </c>
      <c r="U6" s="4"/>
    </row>
    <row r="7" spans="1:21" ht="15">
      <c r="A7" s="4"/>
      <c r="C7" s="14" t="s">
        <v>19</v>
      </c>
      <c r="D7" s="15">
        <f>+D6/D5*1000</f>
        <v>1666.6666666666667</v>
      </c>
      <c r="E7" s="14" t="s">
        <v>20</v>
      </c>
      <c r="F7" s="14"/>
      <c r="G7" s="14"/>
      <c r="H7" s="14"/>
      <c r="I7" s="14"/>
      <c r="J7" s="18"/>
      <c r="K7" s="18"/>
      <c r="L7" s="18"/>
      <c r="M7" s="18"/>
      <c r="N7" s="18"/>
      <c r="O7" s="18"/>
      <c r="P7" s="18"/>
      <c r="Q7" s="18"/>
      <c r="R7" s="18"/>
      <c r="S7" s="14"/>
      <c r="T7" s="7"/>
      <c r="U7" s="4"/>
    </row>
    <row r="8" spans="1:21" ht="4.5" customHeight="1">
      <c r="A8" s="4"/>
      <c r="J8" s="1"/>
      <c r="K8" s="1"/>
      <c r="L8" s="1"/>
      <c r="M8" s="1"/>
      <c r="N8" s="1"/>
      <c r="O8" s="1"/>
      <c r="P8" s="1"/>
      <c r="Q8" s="1"/>
      <c r="U8" s="4"/>
    </row>
    <row r="9" spans="1:21" ht="15">
      <c r="A9" s="4"/>
      <c r="D9" s="1"/>
      <c r="I9" s="123" t="s">
        <v>33</v>
      </c>
      <c r="J9" s="123"/>
      <c r="K9" s="123"/>
      <c r="L9" s="123"/>
      <c r="M9" s="123"/>
      <c r="N9" s="123"/>
      <c r="O9" s="123"/>
      <c r="P9" s="123"/>
      <c r="U9" s="4"/>
    </row>
    <row r="10" spans="1:21" ht="15.75">
      <c r="A10" s="4"/>
      <c r="D10" s="108" t="s">
        <v>3</v>
      </c>
      <c r="E10" s="108" t="s">
        <v>2</v>
      </c>
      <c r="F10" s="108" t="s">
        <v>8</v>
      </c>
      <c r="G10" s="94" t="s">
        <v>31</v>
      </c>
      <c r="H10" s="94" t="s">
        <v>32</v>
      </c>
      <c r="I10" s="122" t="s">
        <v>40</v>
      </c>
      <c r="J10" s="122"/>
      <c r="K10" s="121" t="s">
        <v>34</v>
      </c>
      <c r="L10" s="122"/>
      <c r="M10" s="122" t="s">
        <v>35</v>
      </c>
      <c r="N10" s="122"/>
      <c r="O10" s="122" t="s">
        <v>36</v>
      </c>
      <c r="P10" s="122"/>
      <c r="Q10" s="107"/>
      <c r="R10" s="94" t="s">
        <v>38</v>
      </c>
      <c r="S10" s="94"/>
      <c r="U10" s="4"/>
    </row>
    <row r="11" spans="1:21" ht="15">
      <c r="A11" s="4"/>
      <c r="I11" s="97" t="s">
        <v>37</v>
      </c>
      <c r="J11" s="97" t="s">
        <v>6</v>
      </c>
      <c r="K11" s="97" t="s">
        <v>37</v>
      </c>
      <c r="L11" s="97" t="s">
        <v>6</v>
      </c>
      <c r="M11" s="97" t="s">
        <v>37</v>
      </c>
      <c r="N11" s="97" t="s">
        <v>6</v>
      </c>
      <c r="O11" s="97" t="s">
        <v>37</v>
      </c>
      <c r="P11" s="97" t="s">
        <v>6</v>
      </c>
      <c r="Q11" s="97"/>
      <c r="R11" s="97" t="s">
        <v>39</v>
      </c>
      <c r="U11" s="4"/>
    </row>
    <row r="12" spans="1:21" ht="15">
      <c r="A12" s="4"/>
      <c r="C12" s="5" t="s">
        <v>14</v>
      </c>
      <c r="D12" s="2">
        <f>9.1*$T$6</f>
        <v>10.828999999999999</v>
      </c>
      <c r="E12" s="2">
        <f>28.82*$T$6</f>
        <v>34.2958</v>
      </c>
      <c r="F12" s="2">
        <f>63.5*$T$6</f>
        <v>75.565</v>
      </c>
      <c r="G12" s="2">
        <v>76.48</v>
      </c>
      <c r="H12" s="2">
        <v>77.49</v>
      </c>
      <c r="I12" s="62">
        <f>+F12-E12</f>
        <v>41.2692</v>
      </c>
      <c r="J12" s="63">
        <f>+(F12-E12)/E12</f>
        <v>1.2033310201249132</v>
      </c>
      <c r="K12" s="62">
        <f>+F12-D12</f>
        <v>64.736</v>
      </c>
      <c r="L12" s="63">
        <f>+(F12-D12)/D12</f>
        <v>5.978021978021979</v>
      </c>
      <c r="M12" s="77">
        <f>+G12-D12</f>
        <v>65.65100000000001</v>
      </c>
      <c r="N12" s="63">
        <f>+(G12-D12)/D12</f>
        <v>6.062517314618156</v>
      </c>
      <c r="O12" s="77">
        <f>+H12-D12</f>
        <v>66.661</v>
      </c>
      <c r="P12" s="63">
        <f>+(H12-D12)/D12</f>
        <v>6.15578539107951</v>
      </c>
      <c r="Q12" s="63"/>
      <c r="R12" s="63">
        <f>+(H12-G12)/G12</f>
        <v>0.013206066945606575</v>
      </c>
      <c r="S12" s="2"/>
      <c r="U12" s="4"/>
    </row>
    <row r="13" spans="1:21" ht="15">
      <c r="A13" s="4"/>
      <c r="C13" s="115" t="s">
        <v>15</v>
      </c>
      <c r="D13" s="2">
        <f>9.1*$T$6</f>
        <v>10.828999999999999</v>
      </c>
      <c r="E13" s="2">
        <f>28.82*$T$6</f>
        <v>34.2958</v>
      </c>
      <c r="F13" s="2">
        <f>51.5*$T$6</f>
        <v>61.285</v>
      </c>
      <c r="G13" s="2">
        <v>62.02</v>
      </c>
      <c r="H13" s="2">
        <v>62.86</v>
      </c>
      <c r="I13" s="62">
        <f>+F13-E13</f>
        <v>26.989199999999997</v>
      </c>
      <c r="J13" s="63">
        <f>+(F13-E13)/E13</f>
        <v>0.7869535045107563</v>
      </c>
      <c r="K13" s="62">
        <f>+F13-D13</f>
        <v>50.455999999999996</v>
      </c>
      <c r="L13" s="63">
        <f>+(F13-D13)/D13</f>
        <v>4.65934065934066</v>
      </c>
      <c r="M13" s="77">
        <f>+G13-D13</f>
        <v>51.191</v>
      </c>
      <c r="N13" s="63">
        <f>+(G13-D13)/D13</f>
        <v>4.727213962508081</v>
      </c>
      <c r="O13" s="77">
        <f>+H13-D13</f>
        <v>52.031</v>
      </c>
      <c r="P13" s="63">
        <f>+(H13-D13)/D13</f>
        <v>4.804783451842276</v>
      </c>
      <c r="Q13" s="63"/>
      <c r="R13" s="63">
        <f>+(H13-G13)/G13</f>
        <v>0.013544018058690684</v>
      </c>
      <c r="S13" s="2"/>
      <c r="U13" s="4"/>
    </row>
    <row r="14" spans="1:21" ht="15">
      <c r="A14" s="4"/>
      <c r="C14" s="112" t="s">
        <v>16</v>
      </c>
      <c r="D14" s="2">
        <f>9.1*$T$6</f>
        <v>10.828999999999999</v>
      </c>
      <c r="E14" s="2">
        <f>28.82*$T$6</f>
        <v>34.2958</v>
      </c>
      <c r="F14" s="2">
        <f>47*$T$6</f>
        <v>55.93</v>
      </c>
      <c r="G14" s="2">
        <v>56.61</v>
      </c>
      <c r="H14" s="2">
        <v>57.36</v>
      </c>
      <c r="I14" s="62">
        <f>+F14-E14</f>
        <v>21.6342</v>
      </c>
      <c r="J14" s="63">
        <f>+(F14-E14)/E14</f>
        <v>0.6308119361554476</v>
      </c>
      <c r="K14" s="62">
        <f>+F14-D14</f>
        <v>45.101</v>
      </c>
      <c r="L14" s="63">
        <f>+(F14-D14)/D14</f>
        <v>4.164835164835165</v>
      </c>
      <c r="M14" s="77">
        <f>+G14-D14</f>
        <v>45.781</v>
      </c>
      <c r="N14" s="63">
        <f>+(G14-D14)/D14</f>
        <v>4.2276295133438</v>
      </c>
      <c r="O14" s="77">
        <f>+H14-D14</f>
        <v>46.531</v>
      </c>
      <c r="P14" s="63">
        <f>+(H14-D14)/D14</f>
        <v>4.296887985963616</v>
      </c>
      <c r="Q14" s="63"/>
      <c r="R14" s="63">
        <f>+(H14-G14)/G14</f>
        <v>0.013248542660307366</v>
      </c>
      <c r="S14" s="2"/>
      <c r="U14" s="4"/>
    </row>
    <row r="15" spans="1:21" ht="15">
      <c r="A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U15" s="4"/>
    </row>
    <row r="16" spans="1:21" ht="15">
      <c r="A16" s="4"/>
      <c r="C16" s="5" t="s">
        <v>49</v>
      </c>
      <c r="D16" s="2">
        <f>72.08*$T6-3.21</f>
        <v>82.5652</v>
      </c>
      <c r="E16" s="2">
        <f>72.08*$T6-3.21</f>
        <v>82.5652</v>
      </c>
      <c r="F16" s="2">
        <v>66.72</v>
      </c>
      <c r="G16" s="2">
        <v>68.39</v>
      </c>
      <c r="H16" s="2">
        <v>69.82</v>
      </c>
      <c r="I16" s="62">
        <f>+F16-E16</f>
        <v>-15.845200000000006</v>
      </c>
      <c r="J16" s="64">
        <f>+(F16-E16)/E16</f>
        <v>-0.19191136217195628</v>
      </c>
      <c r="K16" s="62">
        <f>+F16-D16</f>
        <v>-15.845200000000006</v>
      </c>
      <c r="L16" s="64">
        <f>+(F16-D16)/D16</f>
        <v>-0.19191136217195628</v>
      </c>
      <c r="M16" s="77">
        <f>+G16-D16</f>
        <v>-14.175200000000004</v>
      </c>
      <c r="N16" s="63">
        <f>+(G16-D16)/D16</f>
        <v>-0.17168492294574472</v>
      </c>
      <c r="O16" s="77">
        <f>+H16-D16</f>
        <v>-12.745200000000011</v>
      </c>
      <c r="P16" s="63">
        <f>+(H16-D16)/D16</f>
        <v>-0.15436527738078526</v>
      </c>
      <c r="Q16" s="63"/>
      <c r="R16" s="63">
        <f>+(H16-G16)/G16</f>
        <v>0.020909489691475255</v>
      </c>
      <c r="S16" s="2"/>
      <c r="U16" s="4"/>
    </row>
    <row r="17" spans="1:21" ht="15">
      <c r="A17" s="4"/>
      <c r="C17" s="102" t="s">
        <v>42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U17" s="4"/>
    </row>
    <row r="18" spans="1:21" ht="15.75" thickBot="1">
      <c r="A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4"/>
    </row>
    <row r="19" spans="1:21" ht="19.5" thickBot="1">
      <c r="A19" s="4"/>
      <c r="C19" s="52" t="s">
        <v>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4"/>
    </row>
    <row r="20" spans="1:21" ht="18.75">
      <c r="A20" s="4"/>
      <c r="C20" s="54" t="s">
        <v>51</v>
      </c>
      <c r="D20" s="26">
        <f>50*D12+50*D13+($D$5-100)*D14</f>
        <v>12994.8</v>
      </c>
      <c r="E20" s="26">
        <f>50*E12+50*E13+($D$5-100)*E14</f>
        <v>41154.96</v>
      </c>
      <c r="F20" s="26">
        <f>50*F12+50*F13+($D$5-100)*F14</f>
        <v>68365.5</v>
      </c>
      <c r="G20" s="26">
        <f>50*G12+50*G13+($D$5-100)*G14</f>
        <v>69196</v>
      </c>
      <c r="H20" s="26">
        <f>50*H12+50*H13+($D$5-100)*H14</f>
        <v>70113.5</v>
      </c>
      <c r="I20" s="81">
        <f>+E20-$D$20</f>
        <v>28160.16</v>
      </c>
      <c r="J20" s="82">
        <f>+(E20-$D$20)/$D$20</f>
        <v>2.1670329670329673</v>
      </c>
      <c r="K20" s="81">
        <f>+F20-$D$20</f>
        <v>55370.7</v>
      </c>
      <c r="L20" s="82">
        <f>+(F20-$D$20)/$D$20</f>
        <v>4.260989010989011</v>
      </c>
      <c r="M20" s="81">
        <f>+G20-$D$17</f>
        <v>69196</v>
      </c>
      <c r="N20" s="82">
        <f>+(G20-$D$20)/$D$20</f>
        <v>4.324899190445409</v>
      </c>
      <c r="O20" s="81">
        <f>+H20-$D$17</f>
        <v>70113.5</v>
      </c>
      <c r="P20" s="82">
        <f>+(H20-$D$20)/$D$20</f>
        <v>4.395504355588389</v>
      </c>
      <c r="Q20" s="82"/>
      <c r="R20" s="100">
        <f>+H20-G20</f>
        <v>917.5</v>
      </c>
      <c r="S20" s="83"/>
      <c r="U20" s="4"/>
    </row>
    <row r="21" spans="1:26" ht="18.75">
      <c r="A21" s="4"/>
      <c r="C21" s="109" t="s">
        <v>18</v>
      </c>
      <c r="D21" s="88">
        <f>+D20+$D$6*D16</f>
        <v>178125.2</v>
      </c>
      <c r="E21" s="88">
        <f>+E20+$D$6*E16</f>
        <v>206285.36000000002</v>
      </c>
      <c r="F21" s="88">
        <f>+F20+$D$6*F16</f>
        <v>201805.5</v>
      </c>
      <c r="G21" s="88">
        <f>+G20+$D$6*G16</f>
        <v>205976</v>
      </c>
      <c r="H21" s="88">
        <f>+H20+$D$6*H16</f>
        <v>209753.5</v>
      </c>
      <c r="I21" s="90">
        <f>+E21-$D$21</f>
        <v>28160.160000000003</v>
      </c>
      <c r="J21" s="91">
        <f>+(E21-$D$21)/$D$21</f>
        <v>0.15809194880903996</v>
      </c>
      <c r="K21" s="90">
        <f>+F21-$D$21</f>
        <v>23680.29999999999</v>
      </c>
      <c r="L21" s="91">
        <f>+(F21-$D$21)/$D$21</f>
        <v>0.1329418858196369</v>
      </c>
      <c r="M21" s="90">
        <f>+G21-$D$21</f>
        <v>27850.79999999999</v>
      </c>
      <c r="N21" s="91">
        <f>+(G21-$D$21)/$D$21</f>
        <v>0.15635519286434477</v>
      </c>
      <c r="O21" s="90">
        <f>+H21-$D$21</f>
        <v>31628.29999999999</v>
      </c>
      <c r="P21" s="91">
        <f>+(H21-$D$21)/$D$21</f>
        <v>0.17756218659684303</v>
      </c>
      <c r="Q21" s="91"/>
      <c r="R21" s="101">
        <f>+(H21-G21)</f>
        <v>3777.5</v>
      </c>
      <c r="S21" s="120">
        <f>+(H21-G21)/G21</f>
        <v>0.018339515283333982</v>
      </c>
      <c r="U21" s="4"/>
      <c r="V21" s="2"/>
      <c r="W21" s="1"/>
      <c r="X21" s="2"/>
      <c r="Y21" s="2"/>
      <c r="Z21" s="3"/>
    </row>
    <row r="22" spans="1:26" ht="7.5" customHeight="1" thickBot="1">
      <c r="A22" s="4"/>
      <c r="C22" s="93"/>
      <c r="D22" s="84"/>
      <c r="E22" s="84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10"/>
      <c r="U22" s="4"/>
      <c r="V22" s="2"/>
      <c r="W22" s="1"/>
      <c r="X22" s="2"/>
      <c r="Y22" s="2"/>
      <c r="Z22" s="3"/>
    </row>
    <row r="23" spans="1:26" ht="8.25" customHeight="1">
      <c r="A23" s="4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4"/>
      <c r="V23" s="2"/>
      <c r="W23" s="1"/>
      <c r="X23" s="2"/>
      <c r="Y23" s="2"/>
      <c r="Z23" s="3"/>
    </row>
    <row r="24" spans="1:26" ht="9" customHeight="1">
      <c r="A24" s="4"/>
      <c r="B24" s="4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U24" s="4"/>
      <c r="V24" s="2"/>
      <c r="W24" s="1"/>
      <c r="X24" s="2"/>
      <c r="Y24" s="2"/>
      <c r="Z24" s="3"/>
    </row>
    <row r="26" ht="15">
      <c r="C26" s="5" t="s">
        <v>52</v>
      </c>
    </row>
  </sheetData>
  <sheetProtection/>
  <mergeCells count="5">
    <mergeCell ref="I9:P9"/>
    <mergeCell ref="I10:J10"/>
    <mergeCell ref="K10:L10"/>
    <mergeCell ref="M10:N10"/>
    <mergeCell ref="O10:P10"/>
  </mergeCells>
  <printOptions/>
  <pageMargins left="0.7" right="0.7" top="0.787401575" bottom="0.787401575" header="0.3" footer="0.3"/>
  <pageSetup fitToHeight="1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QV</cp:lastModifiedBy>
  <cp:lastPrinted>2016-12-17T21:29:44Z</cp:lastPrinted>
  <dcterms:created xsi:type="dcterms:W3CDTF">2016-02-29T07:43:07Z</dcterms:created>
  <dcterms:modified xsi:type="dcterms:W3CDTF">2019-07-10T22:15:34Z</dcterms:modified>
  <cp:category/>
  <cp:version/>
  <cp:contentType/>
  <cp:contentStatus/>
</cp:coreProperties>
</file>