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655" activeTab="1"/>
  </bookViews>
  <sheets>
    <sheet name="Kundendaten bis 20 kW" sheetId="1" r:id="rId1"/>
    <sheet name="Kundendaten 20 - 50 kW" sheetId="2" r:id="rId2"/>
    <sheet name="Kundendaten 50 -100 kW" sheetId="3" r:id="rId3"/>
    <sheet name="Kundendaten 100 - 500 kW " sheetId="4" r:id="rId4"/>
    <sheet name="Tarifpreise" sheetId="5" r:id="rId5"/>
  </sheets>
  <definedNames/>
  <calcPr fullCalcOnLoad="1"/>
</workbook>
</file>

<file path=xl/comments1.xml><?xml version="1.0" encoding="utf-8"?>
<comments xmlns="http://schemas.openxmlformats.org/spreadsheetml/2006/main">
  <authors>
    <author>QV</author>
  </authors>
  <commentList>
    <comment ref="I19" authorId="0">
      <text>
        <r>
          <rPr>
            <sz val="16"/>
            <rFont val="Segoe UI"/>
            <family val="2"/>
          </rPr>
          <t xml:space="preserve">Ist der Differenzbetrag positiv - also im "Grünen Bereich" - ist der Tarif </t>
        </r>
        <r>
          <rPr>
            <b/>
            <sz val="16"/>
            <rFont val="Segoe UI"/>
            <family val="2"/>
          </rPr>
          <t>Garant</t>
        </r>
        <r>
          <rPr>
            <sz val="16"/>
            <rFont val="Segoe UI"/>
            <family val="2"/>
          </rPr>
          <t xml:space="preserve"> für Sie günstiger. Dann sollten Sie Änderungsvereinbarung der Stadtwerke bis zum 31.12.2020 unterschreiben.
</t>
        </r>
      </text>
    </comment>
    <comment ref="I11" authorId="0">
      <text>
        <r>
          <rPr>
            <sz val="10"/>
            <rFont val="Segoe UI"/>
            <family val="2"/>
          </rPr>
          <t xml:space="preserve">Den Anschlusswert finden Sie auf Seite 3 der </t>
        </r>
        <r>
          <rPr>
            <b/>
            <sz val="10"/>
            <rFont val="Segoe UI"/>
            <family val="2"/>
          </rPr>
          <t xml:space="preserve">Jahresrechnung 2018 in der Zeile mit dem Grundpreis 
</t>
        </r>
      </text>
    </comment>
    <comment ref="I12" authorId="0">
      <text>
        <r>
          <rPr>
            <sz val="10"/>
            <rFont val="Segoe UI"/>
            <family val="2"/>
          </rPr>
          <t>Sollte keine wesentliche Veränderung Ihres Wärmebedarfes absehbar sein, können Sie mit diesen Verbrauchszahlen auch in Zukunft rechnen.</t>
        </r>
      </text>
    </comment>
  </commentList>
</comments>
</file>

<file path=xl/comments2.xml><?xml version="1.0" encoding="utf-8"?>
<comments xmlns="http://schemas.openxmlformats.org/spreadsheetml/2006/main">
  <authors>
    <author>QV</author>
  </authors>
  <commentList>
    <comment ref="I11" authorId="0">
      <text>
        <r>
          <rPr>
            <sz val="9"/>
            <rFont val="Segoe UI"/>
            <family val="2"/>
          </rPr>
          <t>Den Anschlusswert finden Sie auf Seite 3 der</t>
        </r>
        <r>
          <rPr>
            <b/>
            <sz val="10"/>
            <rFont val="Segoe UI"/>
            <family val="2"/>
          </rPr>
          <t xml:space="preserve"> Jahresrechnung 2018 in der Zeile mit dem Grundpreis </t>
        </r>
      </text>
    </comment>
    <comment ref="I19" authorId="0">
      <text>
        <r>
          <rPr>
            <sz val="14"/>
            <rFont val="Segoe UI"/>
            <family val="2"/>
          </rPr>
          <t xml:space="preserve">Ist der Differenzbetrag positiv - also im "Grünen Bereich" - ist der Tarif </t>
        </r>
        <r>
          <rPr>
            <b/>
            <sz val="14"/>
            <rFont val="Segoe UI"/>
            <family val="2"/>
          </rPr>
          <t>Garant</t>
        </r>
        <r>
          <rPr>
            <sz val="14"/>
            <rFont val="Segoe UI"/>
            <family val="2"/>
          </rPr>
          <t xml:space="preserve"> für Sie günstiger. 
Dann sollten Sie Änderungsvereinbarung der Stadtwerke bis zum 31.12.2020 unterschreiben.</t>
        </r>
        <r>
          <rPr>
            <sz val="9"/>
            <rFont val="Segoe UI"/>
            <family val="2"/>
          </rPr>
          <t xml:space="preserve">
</t>
        </r>
      </text>
    </comment>
    <comment ref="I12" authorId="0">
      <text>
        <r>
          <rPr>
            <sz val="10"/>
            <rFont val="Segoe UI"/>
            <family val="2"/>
          </rPr>
          <t>Sollte keine wesentliche Veränderung Ihres Wärmebedarfes absehbar sein, können Sie mit diesen Verbrauchszahlen auch in Zukunft rechen.</t>
        </r>
      </text>
    </comment>
  </commentList>
</comments>
</file>

<file path=xl/comments3.xml><?xml version="1.0" encoding="utf-8"?>
<comments xmlns="http://schemas.openxmlformats.org/spreadsheetml/2006/main">
  <authors>
    <author>QV</author>
  </authors>
  <commentList>
    <comment ref="I11" authorId="0">
      <text>
        <r>
          <rPr>
            <sz val="9"/>
            <rFont val="Segoe UI"/>
            <family val="2"/>
          </rPr>
          <t>Den Anschlusswert finden Sie auf Seite 3 der</t>
        </r>
        <r>
          <rPr>
            <b/>
            <sz val="10"/>
            <rFont val="Segoe UI"/>
            <family val="2"/>
          </rPr>
          <t xml:space="preserve"> Jahresrechnung 2018 in der Zeile mit dem Grundpreis </t>
        </r>
      </text>
    </comment>
    <comment ref="I12" authorId="0">
      <text>
        <r>
          <rPr>
            <sz val="10"/>
            <rFont val="Segoe UI"/>
            <family val="2"/>
          </rPr>
          <t>Sollte keine wesentliche Veränderung Ihres Wärmebedarfes absehbar sein, können Sie mit diesen Verbrauchszahlen auch in Zukunft rechen.</t>
        </r>
      </text>
    </comment>
    <comment ref="I19" authorId="0">
      <text>
        <r>
          <rPr>
            <sz val="14"/>
            <rFont val="Segoe UI"/>
            <family val="2"/>
          </rPr>
          <t xml:space="preserve">Ist der Differenzbetrag positiv - also im "Grünen Bereich" - ist der Tarif </t>
        </r>
        <r>
          <rPr>
            <b/>
            <sz val="14"/>
            <rFont val="Segoe UI"/>
            <family val="2"/>
          </rPr>
          <t>Garant</t>
        </r>
        <r>
          <rPr>
            <sz val="14"/>
            <rFont val="Segoe UI"/>
            <family val="2"/>
          </rPr>
          <t xml:space="preserve"> für Sie günstiger. 
Dann sollten Sie Änderungsvereinbarung der Stadtwerke bis zum 31.12.2020 unterschreiben.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QV</author>
  </authors>
  <commentList>
    <comment ref="I11" authorId="0">
      <text>
        <r>
          <rPr>
            <sz val="9"/>
            <rFont val="Segoe UI"/>
            <family val="2"/>
          </rPr>
          <t>Den Anschlusswert finden Sie auf Seite 3 der</t>
        </r>
        <r>
          <rPr>
            <b/>
            <sz val="10"/>
            <rFont val="Segoe UI"/>
            <family val="2"/>
          </rPr>
          <t xml:space="preserve"> Jahresrechnung 2018 in der Zeile mit dem Grundpreis </t>
        </r>
      </text>
    </comment>
    <comment ref="I12" authorId="0">
      <text>
        <r>
          <rPr>
            <sz val="10"/>
            <rFont val="Segoe UI"/>
            <family val="2"/>
          </rPr>
          <t>Sollte keine wesentliche Veränderung Ihres Wärmebedarfes absehbar sein, können Sie mit diesen Verbrauchszahlen auch in Zukunft rechen.</t>
        </r>
      </text>
    </comment>
    <comment ref="I19" authorId="0">
      <text>
        <r>
          <rPr>
            <sz val="14"/>
            <rFont val="Segoe UI"/>
            <family val="2"/>
          </rPr>
          <t xml:space="preserve">Ist der Differenzbetrag positiv - also im "Grünen Bereich" - ist der Tarif </t>
        </r>
        <r>
          <rPr>
            <b/>
            <sz val="14"/>
            <rFont val="Segoe UI"/>
            <family val="2"/>
          </rPr>
          <t>Garant</t>
        </r>
        <r>
          <rPr>
            <sz val="14"/>
            <rFont val="Segoe UI"/>
            <family val="2"/>
          </rPr>
          <t xml:space="preserve"> für Sie günstiger. 
Dann sollten Sie Änderungsvereinbarung der Stadtwerke bis zum 31.12.2020 unterschreiben.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<sst xmlns="http://schemas.openxmlformats.org/spreadsheetml/2006/main" count="118" uniqueCount="45">
  <si>
    <t>Welcher Tarif ist für mich günstiger?</t>
  </si>
  <si>
    <t xml:space="preserve">Anschlusswert: </t>
  </si>
  <si>
    <t>kW</t>
  </si>
  <si>
    <t>MWh</t>
  </si>
  <si>
    <t>Komfort</t>
  </si>
  <si>
    <t>Garant</t>
  </si>
  <si>
    <t>Tarif</t>
  </si>
  <si>
    <t xml:space="preserve">Jahresverbrauchskosten </t>
  </si>
  <si>
    <t>Differenz</t>
  </si>
  <si>
    <t>Mehrwertsteuersatz:</t>
  </si>
  <si>
    <t>€/kW</t>
  </si>
  <si>
    <t>Zählergebühr bis 20 kW Anschlussleistung:</t>
  </si>
  <si>
    <t>Zählergebühr über 20 kW Anschlussleistung:</t>
  </si>
  <si>
    <t>€</t>
  </si>
  <si>
    <t xml:space="preserve">Netto </t>
  </si>
  <si>
    <t>Brutto</t>
  </si>
  <si>
    <t>Arbeitspreis inkl. Konzessionsabgabe:</t>
  </si>
  <si>
    <t>2022 ??</t>
  </si>
  <si>
    <t>2023 ??</t>
  </si>
  <si>
    <t xml:space="preserve">Grundpreise Zone 1 </t>
  </si>
  <si>
    <t>€/MWh</t>
  </si>
  <si>
    <t xml:space="preserve"> bis 2023</t>
  </si>
  <si>
    <t>Grundpreise Zone 2</t>
  </si>
  <si>
    <t>Grundpreise Zone 3</t>
  </si>
  <si>
    <t>Arbeitspreis inkl. Konzessionsabgabe</t>
  </si>
  <si>
    <t>Vollbenutzungsstunden</t>
  </si>
  <si>
    <t>Anschlusswert bis 20 kW</t>
  </si>
  <si>
    <t xml:space="preserve">Angenommene Inflationsrate: </t>
  </si>
  <si>
    <t>€/kW/a</t>
  </si>
  <si>
    <t>Ihren  Anschlusswert und Ihren Jahresverbrauch bitte hier eingeben:</t>
  </si>
  <si>
    <t>Jahresverbrauch von 2019 oder hochgerechnet für 2020:</t>
  </si>
  <si>
    <t>Wir erwarten nach Corona auch wieder eine inflationsbedingte Preissteigerung im Tarif Komfort</t>
  </si>
  <si>
    <t>Anschlusswert 20 - 50 kW</t>
  </si>
  <si>
    <t>0-50 kW</t>
  </si>
  <si>
    <t>50-100 kW</t>
  </si>
  <si>
    <t>Preise für Tarif Komfort - bisheriger Tarif</t>
  </si>
  <si>
    <t>Preise für Tarif Garant - neuer Tarif nach Mediation</t>
  </si>
  <si>
    <t>9.12.2020 UP</t>
  </si>
  <si>
    <t>Anschlusswert 50 - 100 kW</t>
  </si>
  <si>
    <r>
      <t xml:space="preserve">Um eine Entscheidung treffen zu können, müssen der </t>
    </r>
    <r>
      <rPr>
        <b/>
        <sz val="14"/>
        <color indexed="8"/>
        <rFont val="Calibri"/>
        <family val="2"/>
      </rPr>
      <t xml:space="preserve">Anschlusswert </t>
    </r>
    <r>
      <rPr>
        <sz val="14"/>
        <color indexed="8"/>
        <rFont val="Calibri"/>
        <family val="2"/>
      </rPr>
      <t xml:space="preserve">und der </t>
    </r>
    <r>
      <rPr>
        <b/>
        <sz val="14"/>
        <color indexed="8"/>
        <rFont val="Calibri"/>
        <family val="2"/>
      </rPr>
      <t>Jahresverbrauch</t>
    </r>
    <r>
      <rPr>
        <sz val="14"/>
        <color indexed="8"/>
        <rFont val="Calibri"/>
        <family val="2"/>
      </rPr>
      <t xml:space="preserve"> bekannt sein.</t>
    </r>
  </si>
  <si>
    <t>Zur Wahl stehen zwei Tarife, die sich je nach Verbrauch und Anschlusswert in den Jahreskosten unterscheiden.</t>
  </si>
  <si>
    <t>R2</t>
  </si>
  <si>
    <t>Anschlusswert 100 - 500 kW</t>
  </si>
  <si>
    <t>100-500 kW</t>
  </si>
  <si>
    <r>
      <t>Die Preise des Tarifes Garant ändern sich nicht bis 2023 (bis auf die zusätzlche CO</t>
    </r>
    <r>
      <rPr>
        <vertAlign val="subscript"/>
        <sz val="14"/>
        <color indexed="8"/>
        <rFont val="Calibri"/>
        <family val="2"/>
      </rPr>
      <t>2</t>
    </r>
    <r>
      <rPr>
        <sz val="14"/>
        <color indexed="8"/>
        <rFont val="Calibri"/>
        <family val="2"/>
      </rPr>
      <t>-Abgabe)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</si>
</sst>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4"/>
      <name val="Segoe UI"/>
      <family val="2"/>
    </font>
    <font>
      <b/>
      <sz val="14"/>
      <name val="Segoe U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name val="Segoe UI"/>
      <family val="2"/>
    </font>
    <font>
      <b/>
      <sz val="16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8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 horizontal="right" vertical="center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52" fillId="33" borderId="18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53" fillId="13" borderId="18" xfId="0" applyFont="1" applyFill="1" applyBorder="1" applyAlignment="1">
      <alignment horizontal="right"/>
    </xf>
    <xf numFmtId="0" fontId="53" fillId="13" borderId="18" xfId="0" applyFont="1" applyFill="1" applyBorder="1" applyAlignment="1">
      <alignment horizontal="left"/>
    </xf>
    <xf numFmtId="0" fontId="53" fillId="33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9" fontId="39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0" fillId="0" borderId="11" xfId="0" applyBorder="1" applyAlignment="1">
      <alignment/>
    </xf>
    <xf numFmtId="0" fontId="55" fillId="0" borderId="0" xfId="0" applyFont="1" applyBorder="1" applyAlignment="1">
      <alignment/>
    </xf>
    <xf numFmtId="0" fontId="5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9" fillId="0" borderId="0" xfId="0" applyFont="1" applyBorder="1" applyAlignment="1">
      <alignment/>
    </xf>
    <xf numFmtId="166" fontId="55" fillId="8" borderId="0" xfId="0" applyNumberFormat="1" applyFont="1" applyFill="1" applyBorder="1" applyAlignment="1">
      <alignment/>
    </xf>
    <xf numFmtId="0" fontId="57" fillId="0" borderId="0" xfId="0" applyFont="1" applyBorder="1" applyAlignment="1">
      <alignment/>
    </xf>
    <xf numFmtId="1" fontId="57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164" fontId="55" fillId="0" borderId="0" xfId="0" applyNumberFormat="1" applyFont="1" applyBorder="1" applyAlignment="1">
      <alignment/>
    </xf>
    <xf numFmtId="164" fontId="55" fillId="33" borderId="0" xfId="0" applyNumberFormat="1" applyFont="1" applyFill="1" applyBorder="1" applyAlignment="1">
      <alignment/>
    </xf>
    <xf numFmtId="0" fontId="54" fillId="34" borderId="0" xfId="0" applyFont="1" applyFill="1" applyBorder="1" applyAlignment="1">
      <alignment/>
    </xf>
    <xf numFmtId="165" fontId="55" fillId="34" borderId="0" xfId="0" applyNumberFormat="1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3" fillId="0" borderId="0" xfId="0" applyFont="1" applyBorder="1" applyAlignment="1">
      <alignment/>
    </xf>
    <xf numFmtId="165" fontId="55" fillId="8" borderId="0" xfId="0" applyNumberFormat="1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56" fillId="33" borderId="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838200</xdr:colOff>
      <xdr:row>8</xdr:row>
      <xdr:rowOff>28575</xdr:rowOff>
    </xdr:from>
    <xdr:to>
      <xdr:col>8</xdr:col>
      <xdr:colOff>123825</xdr:colOff>
      <xdr:row>11</xdr:row>
      <xdr:rowOff>76200</xdr:rowOff>
    </xdr:to>
    <xdr:sp>
      <xdr:nvSpPr>
        <xdr:cNvPr id="1" name="Gebogener Pfeil 2"/>
        <xdr:cNvSpPr>
          <a:spLocks/>
        </xdr:cNvSpPr>
      </xdr:nvSpPr>
      <xdr:spPr>
        <a:xfrm rot="4331235">
          <a:off x="5524500" y="1533525"/>
          <a:ext cx="676275" cy="704850"/>
        </a:xfrm>
        <a:custGeom>
          <a:pathLst>
            <a:path h="679893" w="661565">
              <a:moveTo>
                <a:pt x="41348" y="339947"/>
              </a:moveTo>
              <a:cubicBezTo>
                <a:pt x="41348" y="191850"/>
                <a:pt x="146566" y="66131"/>
                <a:pt x="288584" y="44539"/>
              </a:cubicBezTo>
              <a:cubicBezTo>
                <a:pt x="432466" y="22663"/>
                <a:pt x="569738" y="114335"/>
                <a:pt x="609302" y="258717"/>
              </a:cubicBezTo>
              <a:lnTo>
                <a:pt x="648872" y="258716"/>
              </a:lnTo>
              <a:lnTo>
                <a:pt x="578869" y="339946"/>
              </a:lnTo>
              <a:lnTo>
                <a:pt x="483481" y="258716"/>
              </a:lnTo>
              <a:lnTo>
                <a:pt x="522331" y="258716"/>
              </a:lnTo>
              <a:cubicBezTo>
                <a:pt x="484643" y="161791"/>
                <a:pt x="385840" y="107026"/>
                <a:pt x="287851" y="128750"/>
              </a:cubicBezTo>
              <a:cubicBezTo>
                <a:pt x="192346" y="149923"/>
                <a:pt x="124043" y="237985"/>
                <a:pt x="124043" y="339947"/>
              </a:cubicBezTo>
              <a:lnTo>
                <a:pt x="41348" y="339947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38100</xdr:colOff>
      <xdr:row>2</xdr:row>
      <xdr:rowOff>28575</xdr:rowOff>
    </xdr:from>
    <xdr:to>
      <xdr:col>13</xdr:col>
      <xdr:colOff>762000</xdr:colOff>
      <xdr:row>3</xdr:row>
      <xdr:rowOff>9525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323850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8</xdr:row>
      <xdr:rowOff>19050</xdr:rowOff>
    </xdr:from>
    <xdr:to>
      <xdr:col>7</xdr:col>
      <xdr:colOff>600075</xdr:colOff>
      <xdr:row>11</xdr:row>
      <xdr:rowOff>66675</xdr:rowOff>
    </xdr:to>
    <xdr:sp>
      <xdr:nvSpPr>
        <xdr:cNvPr id="1" name="Gebogener Pfeil 1"/>
        <xdr:cNvSpPr>
          <a:spLocks/>
        </xdr:cNvSpPr>
      </xdr:nvSpPr>
      <xdr:spPr>
        <a:xfrm rot="4331235">
          <a:off x="5800725" y="1543050"/>
          <a:ext cx="838200" cy="704850"/>
        </a:xfrm>
        <a:custGeom>
          <a:pathLst>
            <a:path h="689418" w="604415">
              <a:moveTo>
                <a:pt x="37776" y="344709"/>
              </a:moveTo>
              <a:cubicBezTo>
                <a:pt x="37776" y="194651"/>
                <a:pt x="131251" y="66592"/>
                <a:pt x="258775" y="41945"/>
              </a:cubicBezTo>
              <a:cubicBezTo>
                <a:pt x="394528" y="15707"/>
                <a:pt x="524924" y="114716"/>
                <a:pt x="558601" y="269601"/>
              </a:cubicBezTo>
              <a:lnTo>
                <a:pt x="595412" y="269601"/>
              </a:lnTo>
              <a:lnTo>
                <a:pt x="528863" y="344709"/>
              </a:lnTo>
              <a:lnTo>
                <a:pt x="444308" y="269601"/>
              </a:lnTo>
              <a:lnTo>
                <a:pt x="480859" y="269601"/>
              </a:lnTo>
              <a:cubicBezTo>
                <a:pt x="449095" y="156221"/>
                <a:pt x="351905" y="91333"/>
                <a:pt x="256909" y="120081"/>
              </a:cubicBezTo>
              <a:cubicBezTo>
                <a:pt x="172577" y="145602"/>
                <a:pt x="113327" y="238295"/>
                <a:pt x="113327" y="344709"/>
              </a:cubicBezTo>
              <a:lnTo>
                <a:pt x="37776" y="344709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723900</xdr:colOff>
      <xdr:row>2</xdr:row>
      <xdr:rowOff>219075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314325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8</xdr:row>
      <xdr:rowOff>19050</xdr:rowOff>
    </xdr:from>
    <xdr:to>
      <xdr:col>7</xdr:col>
      <xdr:colOff>600075</xdr:colOff>
      <xdr:row>11</xdr:row>
      <xdr:rowOff>66675</xdr:rowOff>
    </xdr:to>
    <xdr:sp>
      <xdr:nvSpPr>
        <xdr:cNvPr id="1" name="Gebogener Pfeil 1"/>
        <xdr:cNvSpPr>
          <a:spLocks/>
        </xdr:cNvSpPr>
      </xdr:nvSpPr>
      <xdr:spPr>
        <a:xfrm rot="4331235">
          <a:off x="5791200" y="1524000"/>
          <a:ext cx="914400" cy="704850"/>
        </a:xfrm>
        <a:custGeom>
          <a:pathLst>
            <a:path h="841818" w="699665">
              <a:moveTo>
                <a:pt x="43729" y="420909"/>
              </a:moveTo>
              <a:cubicBezTo>
                <a:pt x="43729" y="237966"/>
                <a:pt x="150271" y="81399"/>
                <a:pt x="296466" y="49505"/>
              </a:cubicBezTo>
              <a:cubicBezTo>
                <a:pt x="456082" y="14683"/>
                <a:pt x="610056" y="139227"/>
                <a:pt x="647608" y="333532"/>
              </a:cubicBezTo>
              <a:lnTo>
                <a:pt x="690497" y="333532"/>
              </a:lnTo>
              <a:lnTo>
                <a:pt x="612207" y="420909"/>
              </a:lnTo>
              <a:lnTo>
                <a:pt x="515581" y="333532"/>
              </a:lnTo>
              <a:lnTo>
                <a:pt x="558297" y="333532"/>
              </a:lnTo>
              <a:cubicBezTo>
                <a:pt x="523056" y="185906"/>
                <a:pt x="406445" y="101088"/>
                <a:pt x="293535" y="140956"/>
              </a:cubicBezTo>
              <a:cubicBezTo>
                <a:pt x="197803" y="174758"/>
                <a:pt x="131188" y="289631"/>
                <a:pt x="131188" y="420909"/>
              </a:cubicBezTo>
              <a:lnTo>
                <a:pt x="43729" y="420909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723900</xdr:colOff>
      <xdr:row>2</xdr:row>
      <xdr:rowOff>219075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95275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8</xdr:row>
      <xdr:rowOff>19050</xdr:rowOff>
    </xdr:from>
    <xdr:to>
      <xdr:col>7</xdr:col>
      <xdr:colOff>600075</xdr:colOff>
      <xdr:row>11</xdr:row>
      <xdr:rowOff>66675</xdr:rowOff>
    </xdr:to>
    <xdr:sp>
      <xdr:nvSpPr>
        <xdr:cNvPr id="1" name="Gebogener Pfeil 1"/>
        <xdr:cNvSpPr>
          <a:spLocks/>
        </xdr:cNvSpPr>
      </xdr:nvSpPr>
      <xdr:spPr>
        <a:xfrm rot="4331235">
          <a:off x="5800725" y="1524000"/>
          <a:ext cx="895350" cy="704850"/>
        </a:xfrm>
        <a:custGeom>
          <a:pathLst>
            <a:path h="841818" w="699665">
              <a:moveTo>
                <a:pt x="43729" y="420909"/>
              </a:moveTo>
              <a:cubicBezTo>
                <a:pt x="43729" y="237966"/>
                <a:pt x="150271" y="81399"/>
                <a:pt x="296466" y="49505"/>
              </a:cubicBezTo>
              <a:cubicBezTo>
                <a:pt x="456082" y="14683"/>
                <a:pt x="610056" y="139227"/>
                <a:pt x="647608" y="333532"/>
              </a:cubicBezTo>
              <a:lnTo>
                <a:pt x="690497" y="333532"/>
              </a:lnTo>
              <a:lnTo>
                <a:pt x="612207" y="420909"/>
              </a:lnTo>
              <a:lnTo>
                <a:pt x="515581" y="333532"/>
              </a:lnTo>
              <a:lnTo>
                <a:pt x="558297" y="333532"/>
              </a:lnTo>
              <a:cubicBezTo>
                <a:pt x="523056" y="185906"/>
                <a:pt x="406445" y="101088"/>
                <a:pt x="293535" y="140956"/>
              </a:cubicBezTo>
              <a:cubicBezTo>
                <a:pt x="197803" y="174758"/>
                <a:pt x="131188" y="289631"/>
                <a:pt x="131188" y="420909"/>
              </a:cubicBezTo>
              <a:lnTo>
                <a:pt x="43729" y="420909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723900</xdr:colOff>
      <xdr:row>2</xdr:row>
      <xdr:rowOff>219075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295275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9"/>
  <sheetViews>
    <sheetView zoomScalePageLayoutView="0" workbookViewId="0" topLeftCell="B7">
      <selection activeCell="C27" sqref="C27:C28"/>
    </sheetView>
  </sheetViews>
  <sheetFormatPr defaultColWidth="11.421875" defaultRowHeight="15"/>
  <cols>
    <col min="1" max="1" width="1.57421875" style="0" customWidth="1"/>
    <col min="2" max="2" width="2.00390625" style="0" customWidth="1"/>
    <col min="3" max="3" width="26.8515625" style="0" customWidth="1"/>
    <col min="4" max="4" width="13.28125" style="0" customWidth="1"/>
    <col min="5" max="6" width="13.28125" style="0" bestFit="1" customWidth="1"/>
    <col min="7" max="7" width="14.421875" style="0" customWidth="1"/>
    <col min="8" max="8" width="6.421875" style="0" customWidth="1"/>
    <col min="9" max="9" width="2.57421875" style="0" customWidth="1"/>
  </cols>
  <sheetData>
    <row r="1" ht="8.25" customHeight="1" thickBot="1"/>
    <row r="2" spans="2:16" ht="15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</row>
    <row r="3" spans="2:16" ht="18.75">
      <c r="B3" s="27"/>
      <c r="C3" s="29" t="s">
        <v>0</v>
      </c>
      <c r="D3" s="30"/>
      <c r="E3" s="30"/>
      <c r="F3" s="55" t="s">
        <v>26</v>
      </c>
      <c r="G3" s="55"/>
      <c r="H3" s="31"/>
      <c r="I3" s="31"/>
      <c r="J3" s="4"/>
      <c r="K3" s="4"/>
      <c r="L3" s="4"/>
      <c r="M3" s="4"/>
      <c r="N3" s="4"/>
      <c r="O3" s="28" t="s">
        <v>37</v>
      </c>
      <c r="P3" s="32" t="s">
        <v>41</v>
      </c>
    </row>
    <row r="4" spans="2:16" ht="18.75">
      <c r="B4" s="27"/>
      <c r="C4" s="33"/>
      <c r="D4" s="33"/>
      <c r="E4" s="33"/>
      <c r="F4" s="28"/>
      <c r="G4" s="28"/>
      <c r="H4" s="28"/>
      <c r="I4" s="28"/>
      <c r="J4" s="28"/>
      <c r="K4" s="28"/>
      <c r="L4" s="28"/>
      <c r="M4" s="28"/>
      <c r="N4" s="28"/>
      <c r="O4" s="28"/>
      <c r="P4" s="32"/>
    </row>
    <row r="5" spans="2:16" ht="18.75">
      <c r="B5" s="27"/>
      <c r="C5" s="33" t="s">
        <v>40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32"/>
    </row>
    <row r="6" spans="2:16" ht="18.75">
      <c r="B6" s="27"/>
      <c r="C6" s="33" t="s">
        <v>39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2"/>
    </row>
    <row r="7" spans="2:16" ht="5.25" customHeight="1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2"/>
    </row>
    <row r="8" spans="2:16" ht="1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2"/>
    </row>
    <row r="9" spans="2:16" ht="18.75">
      <c r="B9" s="27"/>
      <c r="C9" s="34" t="s">
        <v>29</v>
      </c>
      <c r="D9" s="35"/>
      <c r="E9" s="35"/>
      <c r="F9" s="35"/>
      <c r="G9" s="35"/>
      <c r="H9" s="28"/>
      <c r="I9" s="28"/>
      <c r="J9" s="28"/>
      <c r="K9" s="28"/>
      <c r="L9" s="28"/>
      <c r="M9" s="28"/>
      <c r="N9" s="28"/>
      <c r="O9" s="28"/>
      <c r="P9" s="32"/>
    </row>
    <row r="10" spans="2:16" ht="14.25" customHeight="1">
      <c r="B10" s="27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2"/>
    </row>
    <row r="11" spans="2:16" ht="18.75">
      <c r="B11" s="27"/>
      <c r="C11" s="33" t="s">
        <v>1</v>
      </c>
      <c r="D11" s="33"/>
      <c r="E11" s="33"/>
      <c r="F11" s="33"/>
      <c r="G11" s="37">
        <v>10</v>
      </c>
      <c r="H11" s="28" t="s">
        <v>2</v>
      </c>
      <c r="I11" s="28"/>
      <c r="J11" s="28"/>
      <c r="K11" s="28"/>
      <c r="L11" s="28"/>
      <c r="M11" s="28"/>
      <c r="N11" s="28"/>
      <c r="O11" s="28"/>
      <c r="P11" s="32"/>
    </row>
    <row r="12" spans="2:16" ht="18.75">
      <c r="B12" s="27"/>
      <c r="C12" s="33" t="s">
        <v>30</v>
      </c>
      <c r="D12" s="33"/>
      <c r="E12" s="33"/>
      <c r="F12" s="33"/>
      <c r="G12" s="37">
        <v>15</v>
      </c>
      <c r="H12" s="28" t="s">
        <v>3</v>
      </c>
      <c r="I12" s="28"/>
      <c r="J12" s="28"/>
      <c r="K12" s="28"/>
      <c r="L12" s="28"/>
      <c r="M12" s="28"/>
      <c r="N12" s="28"/>
      <c r="O12" s="28"/>
      <c r="P12" s="32"/>
    </row>
    <row r="13" spans="2:16" ht="9" customHeight="1">
      <c r="B13" s="27"/>
      <c r="C13" s="3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2"/>
    </row>
    <row r="14" spans="2:16" ht="15">
      <c r="B14" s="27"/>
      <c r="C14" s="38" t="s">
        <v>25</v>
      </c>
      <c r="D14" s="38"/>
      <c r="E14" s="38"/>
      <c r="F14" s="38"/>
      <c r="G14" s="39">
        <f>1000*G12/G11</f>
        <v>1500</v>
      </c>
      <c r="H14" s="28"/>
      <c r="I14" s="28"/>
      <c r="J14" s="28"/>
      <c r="K14" s="28"/>
      <c r="L14" s="28"/>
      <c r="M14" s="28"/>
      <c r="N14" s="28"/>
      <c r="O14" s="28"/>
      <c r="P14" s="32"/>
    </row>
    <row r="15" spans="2:16" ht="1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2"/>
    </row>
    <row r="16" spans="2:16" ht="18.75">
      <c r="B16" s="27"/>
      <c r="C16" s="33"/>
      <c r="D16" s="33"/>
      <c r="E16" s="54" t="s">
        <v>6</v>
      </c>
      <c r="F16" s="54"/>
      <c r="G16" s="33"/>
      <c r="H16" s="28"/>
      <c r="I16" s="28"/>
      <c r="J16" s="28"/>
      <c r="K16" s="28"/>
      <c r="L16" s="28"/>
      <c r="M16" s="28"/>
      <c r="N16" s="28"/>
      <c r="O16" s="28"/>
      <c r="P16" s="32"/>
    </row>
    <row r="17" spans="2:16" ht="18.75">
      <c r="B17" s="27"/>
      <c r="C17" s="40" t="s">
        <v>7</v>
      </c>
      <c r="D17" s="33"/>
      <c r="E17" s="41" t="s">
        <v>4</v>
      </c>
      <c r="F17" s="42" t="s">
        <v>5</v>
      </c>
      <c r="G17" s="43" t="s">
        <v>8</v>
      </c>
      <c r="H17" s="28"/>
      <c r="I17" s="28"/>
      <c r="J17" s="28"/>
      <c r="K17" s="28"/>
      <c r="L17" s="28"/>
      <c r="M17" s="28"/>
      <c r="N17" s="28"/>
      <c r="O17" s="28"/>
      <c r="P17" s="32"/>
    </row>
    <row r="18" spans="2:16" ht="2.25" customHeight="1">
      <c r="B18" s="27"/>
      <c r="C18" s="40"/>
      <c r="D18" s="33"/>
      <c r="E18" s="41"/>
      <c r="F18" s="42"/>
      <c r="G18" s="43"/>
      <c r="H18" s="28"/>
      <c r="I18" s="28"/>
      <c r="J18" s="28"/>
      <c r="K18" s="28"/>
      <c r="L18" s="28"/>
      <c r="M18" s="28"/>
      <c r="N18" s="28"/>
      <c r="O18" s="28"/>
      <c r="P18" s="32"/>
    </row>
    <row r="19" spans="2:16" ht="18.75">
      <c r="B19" s="27"/>
      <c r="C19" s="33">
        <v>2020</v>
      </c>
      <c r="D19" s="33"/>
      <c r="E19" s="44">
        <f>+$G$11*Tarifpreise!H17+G12*Tarifpreise!H20</f>
        <v>1870.085</v>
      </c>
      <c r="F19" s="45">
        <f>+Tarifpreise!$H$7+$G$12*Tarifpreise!$H$9</f>
        <v>1662.0134999999998</v>
      </c>
      <c r="G19" s="44">
        <f>+E19-F19</f>
        <v>208.07150000000024</v>
      </c>
      <c r="H19" s="28"/>
      <c r="I19" s="28"/>
      <c r="J19" s="28"/>
      <c r="K19" s="28"/>
      <c r="L19" s="28"/>
      <c r="M19" s="28"/>
      <c r="N19" s="28"/>
      <c r="O19" s="28"/>
      <c r="P19" s="32"/>
    </row>
    <row r="20" spans="2:16" ht="18.75">
      <c r="B20" s="27"/>
      <c r="C20" s="33">
        <v>2021</v>
      </c>
      <c r="D20" s="33"/>
      <c r="E20" s="44">
        <f>+$G$11*Tarifpreise!$L$17+$G$12*Tarifpreise!$L$20</f>
        <v>1804.7540000000004</v>
      </c>
      <c r="F20" s="45">
        <f>+Tarifpreise!$H$7+$G$12*Tarifpreise!$H$9</f>
        <v>1662.0134999999998</v>
      </c>
      <c r="G20" s="44">
        <f>+E20-F20</f>
        <v>142.74050000000057</v>
      </c>
      <c r="H20" s="28"/>
      <c r="I20" s="28"/>
      <c r="J20" s="28"/>
      <c r="K20" s="28"/>
      <c r="L20" s="28"/>
      <c r="M20" s="28"/>
      <c r="N20" s="28"/>
      <c r="O20" s="28"/>
      <c r="P20" s="32"/>
    </row>
    <row r="21" spans="2:16" ht="18.75">
      <c r="B21" s="27"/>
      <c r="C21" s="33"/>
      <c r="D21" s="33"/>
      <c r="E21" s="33"/>
      <c r="F21" s="33"/>
      <c r="G21" s="33"/>
      <c r="H21" s="28"/>
      <c r="I21" s="28"/>
      <c r="J21" s="28"/>
      <c r="K21" s="28"/>
      <c r="L21" s="28"/>
      <c r="M21" s="28"/>
      <c r="N21" s="28"/>
      <c r="O21" s="28"/>
      <c r="P21" s="32"/>
    </row>
    <row r="22" spans="2:16" ht="18.75">
      <c r="B22" s="27"/>
      <c r="C22" s="46" t="s">
        <v>27</v>
      </c>
      <c r="D22" s="47"/>
      <c r="E22" s="47"/>
      <c r="F22" s="53">
        <v>0.02</v>
      </c>
      <c r="G22" s="48"/>
      <c r="H22" s="28"/>
      <c r="I22" s="28"/>
      <c r="J22" s="28"/>
      <c r="K22" s="28"/>
      <c r="L22" s="28"/>
      <c r="M22" s="28"/>
      <c r="N22" s="28"/>
      <c r="O22" s="28"/>
      <c r="P22" s="32"/>
    </row>
    <row r="23" spans="2:16" ht="18.75">
      <c r="B23" s="27"/>
      <c r="C23" s="33">
        <v>2022</v>
      </c>
      <c r="D23" s="33"/>
      <c r="E23" s="44">
        <f>(+$G$11*Tarifpreise!$L$17+$G$12*Tarifpreise!$L$20)*($F$22+1)</f>
        <v>1840.8490800000004</v>
      </c>
      <c r="F23" s="45">
        <f>+Tarifpreise!$H$7+$G$12*Tarifpreise!$H$9</f>
        <v>1662.0134999999998</v>
      </c>
      <c r="G23" s="44">
        <f>+E23-F23</f>
        <v>178.83558000000062</v>
      </c>
      <c r="H23" s="28"/>
      <c r="I23" s="28"/>
      <c r="J23" s="28"/>
      <c r="K23" s="28"/>
      <c r="L23" s="28"/>
      <c r="M23" s="28"/>
      <c r="N23" s="28"/>
      <c r="O23" s="28"/>
      <c r="P23" s="32"/>
    </row>
    <row r="24" spans="2:16" ht="18.75">
      <c r="B24" s="27"/>
      <c r="C24" s="33">
        <v>2023</v>
      </c>
      <c r="D24" s="33"/>
      <c r="E24" s="44">
        <f>+E23*($F$22+1)</f>
        <v>1877.6660616000004</v>
      </c>
      <c r="F24" s="45">
        <f>+Tarifpreise!$H$7+$G$12*Tarifpreise!$H$9</f>
        <v>1662.0134999999998</v>
      </c>
      <c r="G24" s="44">
        <f>+E24-F24</f>
        <v>215.65256160000058</v>
      </c>
      <c r="H24" s="28"/>
      <c r="I24" s="28"/>
      <c r="J24" s="28"/>
      <c r="K24" s="28"/>
      <c r="L24" s="28"/>
      <c r="M24" s="28"/>
      <c r="N24" s="28"/>
      <c r="O24" s="28"/>
      <c r="P24" s="32"/>
    </row>
    <row r="25" spans="2:16" ht="1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2"/>
    </row>
    <row r="26" spans="2:16" ht="15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2"/>
    </row>
    <row r="27" spans="2:16" ht="20.25">
      <c r="B27" s="27"/>
      <c r="C27" s="33" t="s">
        <v>44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2"/>
    </row>
    <row r="28" spans="2:16" ht="18.75">
      <c r="B28" s="27"/>
      <c r="C28" s="33" t="s">
        <v>31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2"/>
    </row>
    <row r="29" spans="2:16" ht="15.75" thickBot="1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</row>
  </sheetData>
  <sheetProtection/>
  <mergeCells count="2">
    <mergeCell ref="E16:F16"/>
    <mergeCell ref="F3:G3"/>
  </mergeCells>
  <conditionalFormatting sqref="G19">
    <cfRule type="cellIs" priority="4" dxfId="16" operator="greaterThan" stopIfTrue="1">
      <formula>0</formula>
    </cfRule>
  </conditionalFormatting>
  <conditionalFormatting sqref="G20">
    <cfRule type="cellIs" priority="3" dxfId="16" operator="greaterThan" stopIfTrue="1">
      <formula>0</formula>
    </cfRule>
  </conditionalFormatting>
  <conditionalFormatting sqref="G23">
    <cfRule type="cellIs" priority="2" dxfId="16" operator="greaterThan" stopIfTrue="1">
      <formula>0</formula>
    </cfRule>
  </conditionalFormatting>
  <conditionalFormatting sqref="G24">
    <cfRule type="cellIs" priority="1" dxfId="16" operator="greaterThan" stopIfTrue="1">
      <formula>0</formula>
    </cfRule>
  </conditionalFormatting>
  <dataValidations count="1">
    <dataValidation type="decimal" allowBlank="1" showInputMessage="1" showErrorMessage="1" errorTitle="Bis 20 kW" error="Bitte nur bis 20 kW eingeben, sonst anderes Tabellenblatt benutzen" sqref="G11">
      <formula1>0</formula1>
      <formula2>20</formula2>
    </dataValidation>
  </dataValidation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9"/>
  <sheetViews>
    <sheetView tabSelected="1" zoomScalePageLayoutView="0" workbookViewId="0" topLeftCell="B1">
      <selection activeCell="C27" sqref="C27:C28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26.8515625" style="0" customWidth="1"/>
    <col min="4" max="4" width="13.28125" style="0" customWidth="1"/>
    <col min="5" max="6" width="16.00390625" style="0" customWidth="1"/>
    <col min="7" max="7" width="14.28125" style="0" customWidth="1"/>
    <col min="8" max="8" width="9.00390625" style="0" customWidth="1"/>
    <col min="9" max="9" width="3.140625" style="0" customWidth="1"/>
  </cols>
  <sheetData>
    <row r="1" ht="9.75" customHeight="1" thickBot="1"/>
    <row r="2" spans="2:15" ht="15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2:15" ht="18.75">
      <c r="B3" s="27"/>
      <c r="C3" s="29" t="s">
        <v>0</v>
      </c>
      <c r="D3" s="30"/>
      <c r="E3" s="30"/>
      <c r="F3" s="55" t="s">
        <v>32</v>
      </c>
      <c r="G3" s="55"/>
      <c r="H3" s="31"/>
      <c r="I3" s="31"/>
      <c r="J3" s="4"/>
      <c r="K3" s="4"/>
      <c r="L3" s="4"/>
      <c r="M3" s="4"/>
      <c r="N3" s="4"/>
      <c r="O3" s="32"/>
    </row>
    <row r="4" spans="2:15" ht="18.75">
      <c r="B4" s="27"/>
      <c r="C4" s="33"/>
      <c r="D4" s="33"/>
      <c r="E4" s="33"/>
      <c r="F4" s="28"/>
      <c r="G4" s="28"/>
      <c r="H4" s="28"/>
      <c r="I4" s="28"/>
      <c r="J4" s="28"/>
      <c r="K4" s="28"/>
      <c r="L4" s="28"/>
      <c r="M4" s="28"/>
      <c r="N4" s="28"/>
      <c r="O4" s="32"/>
    </row>
    <row r="5" spans="2:15" ht="18.75">
      <c r="B5" s="27"/>
      <c r="C5" s="33" t="s">
        <v>40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2"/>
    </row>
    <row r="6" spans="2:15" ht="18.75">
      <c r="B6" s="27"/>
      <c r="C6" s="33" t="s">
        <v>39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2"/>
    </row>
    <row r="7" spans="2:15" ht="5.25" customHeight="1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2"/>
    </row>
    <row r="8" spans="2:15" ht="1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2"/>
    </row>
    <row r="9" spans="2:15" ht="18.75">
      <c r="B9" s="27"/>
      <c r="C9" s="34" t="s">
        <v>29</v>
      </c>
      <c r="D9" s="35"/>
      <c r="E9" s="35"/>
      <c r="F9" s="35"/>
      <c r="G9" s="35"/>
      <c r="H9" s="28"/>
      <c r="I9" s="28"/>
      <c r="J9" s="28"/>
      <c r="K9" s="28"/>
      <c r="L9" s="28"/>
      <c r="M9" s="28"/>
      <c r="N9" s="28"/>
      <c r="O9" s="32"/>
    </row>
    <row r="10" spans="2:15" ht="14.25" customHeight="1">
      <c r="B10" s="27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2"/>
    </row>
    <row r="11" spans="2:15" ht="18.75">
      <c r="B11" s="27"/>
      <c r="C11" s="33" t="s">
        <v>1</v>
      </c>
      <c r="D11" s="52"/>
      <c r="E11" s="52"/>
      <c r="F11" s="52"/>
      <c r="G11" s="37">
        <v>45</v>
      </c>
      <c r="H11" s="28" t="s">
        <v>2</v>
      </c>
      <c r="I11" s="28"/>
      <c r="J11" s="28"/>
      <c r="K11" s="28"/>
      <c r="L11" s="28"/>
      <c r="M11" s="28"/>
      <c r="N11" s="28"/>
      <c r="O11" s="32"/>
    </row>
    <row r="12" spans="2:15" ht="18.75">
      <c r="B12" s="27"/>
      <c r="C12" s="33" t="s">
        <v>30</v>
      </c>
      <c r="D12" s="52"/>
      <c r="E12" s="52"/>
      <c r="F12" s="52"/>
      <c r="G12" s="37">
        <v>70</v>
      </c>
      <c r="H12" s="28" t="s">
        <v>3</v>
      </c>
      <c r="I12" s="28"/>
      <c r="J12" s="28"/>
      <c r="K12" s="28"/>
      <c r="L12" s="28"/>
      <c r="M12" s="28"/>
      <c r="N12" s="28"/>
      <c r="O12" s="32"/>
    </row>
    <row r="13" spans="2:15" ht="8.25" customHeight="1">
      <c r="B13" s="27"/>
      <c r="C13" s="40"/>
      <c r="D13" s="33"/>
      <c r="E13" s="33"/>
      <c r="F13" s="33"/>
      <c r="G13" s="33"/>
      <c r="H13" s="28"/>
      <c r="I13" s="28"/>
      <c r="J13" s="28"/>
      <c r="K13" s="28"/>
      <c r="L13" s="28"/>
      <c r="M13" s="28"/>
      <c r="N13" s="28"/>
      <c r="O13" s="32"/>
    </row>
    <row r="14" spans="2:15" ht="15">
      <c r="B14" s="27"/>
      <c r="C14" s="38" t="s">
        <v>25</v>
      </c>
      <c r="D14" s="38"/>
      <c r="E14" s="38"/>
      <c r="F14" s="38"/>
      <c r="G14" s="39">
        <f>1000*G12/G11</f>
        <v>1555.5555555555557</v>
      </c>
      <c r="H14" s="28"/>
      <c r="I14" s="28"/>
      <c r="J14" s="28"/>
      <c r="K14" s="28"/>
      <c r="L14" s="28"/>
      <c r="M14" s="28"/>
      <c r="N14" s="28"/>
      <c r="O14" s="32"/>
    </row>
    <row r="15" spans="2:15" ht="1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2"/>
    </row>
    <row r="16" spans="2:15" ht="18.75">
      <c r="B16" s="27"/>
      <c r="C16" s="33"/>
      <c r="D16" s="33"/>
      <c r="E16" s="54" t="s">
        <v>6</v>
      </c>
      <c r="F16" s="54"/>
      <c r="G16" s="33"/>
      <c r="H16" s="28"/>
      <c r="I16" s="28"/>
      <c r="J16" s="28"/>
      <c r="K16" s="28"/>
      <c r="L16" s="28"/>
      <c r="M16" s="28"/>
      <c r="N16" s="28"/>
      <c r="O16" s="32"/>
    </row>
    <row r="17" spans="2:15" ht="18.75">
      <c r="B17" s="27"/>
      <c r="C17" s="40" t="s">
        <v>7</v>
      </c>
      <c r="D17" s="33"/>
      <c r="E17" s="41" t="s">
        <v>4</v>
      </c>
      <c r="F17" s="42" t="s">
        <v>5</v>
      </c>
      <c r="G17" s="43" t="s">
        <v>8</v>
      </c>
      <c r="H17" s="28"/>
      <c r="I17" s="28"/>
      <c r="J17" s="28"/>
      <c r="K17" s="28"/>
      <c r="L17" s="28"/>
      <c r="M17" s="28"/>
      <c r="N17" s="28"/>
      <c r="O17" s="32"/>
    </row>
    <row r="18" spans="2:15" ht="2.25" customHeight="1">
      <c r="B18" s="27"/>
      <c r="C18" s="40"/>
      <c r="D18" s="33"/>
      <c r="E18" s="41"/>
      <c r="F18" s="42"/>
      <c r="G18" s="43"/>
      <c r="H18" s="28"/>
      <c r="I18" s="28"/>
      <c r="J18" s="28"/>
      <c r="K18" s="28"/>
      <c r="L18" s="28"/>
      <c r="M18" s="28"/>
      <c r="N18" s="28"/>
      <c r="O18" s="32"/>
    </row>
    <row r="19" spans="2:15" ht="18.75">
      <c r="B19" s="27"/>
      <c r="C19" s="33">
        <v>2020</v>
      </c>
      <c r="D19" s="33"/>
      <c r="E19" s="44">
        <f>$G$11*Tarifpreise!H17+$G$12*Tarifpreise!$H$20</f>
        <v>8595.4295</v>
      </c>
      <c r="F19" s="45">
        <f>+Tarifpreise!$H$7+($G$11-20)*Tarifpreise!$H$8+$G$12*Tarifpreise!$H$9</f>
        <v>7589.463</v>
      </c>
      <c r="G19" s="44">
        <f>+E19-F19</f>
        <v>1005.9665000000005</v>
      </c>
      <c r="H19" s="28"/>
      <c r="I19" s="28"/>
      <c r="J19" s="28"/>
      <c r="K19" s="28"/>
      <c r="L19" s="28"/>
      <c r="M19" s="28"/>
      <c r="N19" s="28"/>
      <c r="O19" s="32"/>
    </row>
    <row r="20" spans="2:15" ht="18.75">
      <c r="B20" s="27"/>
      <c r="C20" s="33">
        <v>2021</v>
      </c>
      <c r="D20" s="33"/>
      <c r="E20" s="44">
        <f>$G$11*Tarifpreise!L17+$G$12*Tarifpreise!$L$20</f>
        <v>8288.231000000002</v>
      </c>
      <c r="F20" s="45">
        <f>+Tarifpreise!$H$7+($G$11-20)*Tarifpreise!$H$8+$G$12*Tarifpreise!$H$9</f>
        <v>7589.463</v>
      </c>
      <c r="G20" s="44">
        <f>+E20-F20</f>
        <v>698.7680000000018</v>
      </c>
      <c r="H20" s="28"/>
      <c r="I20" s="28"/>
      <c r="J20" s="28"/>
      <c r="K20" s="28"/>
      <c r="L20" s="28"/>
      <c r="M20" s="28"/>
      <c r="N20" s="28"/>
      <c r="O20" s="32"/>
    </row>
    <row r="21" spans="2:15" ht="18.75">
      <c r="B21" s="27"/>
      <c r="C21" s="33"/>
      <c r="D21" s="33"/>
      <c r="E21" s="33"/>
      <c r="F21" s="33"/>
      <c r="G21" s="33"/>
      <c r="H21" s="28"/>
      <c r="I21" s="28"/>
      <c r="J21" s="28"/>
      <c r="K21" s="28"/>
      <c r="L21" s="28"/>
      <c r="M21" s="28"/>
      <c r="N21" s="28"/>
      <c r="O21" s="32"/>
    </row>
    <row r="22" spans="2:15" ht="18.75">
      <c r="B22" s="27"/>
      <c r="C22" s="46" t="s">
        <v>27</v>
      </c>
      <c r="D22" s="47"/>
      <c r="E22" s="47"/>
      <c r="F22" s="53">
        <v>0.02</v>
      </c>
      <c r="G22" s="48"/>
      <c r="H22" s="28"/>
      <c r="I22" s="28"/>
      <c r="J22" s="28"/>
      <c r="K22" s="28"/>
      <c r="L22" s="28"/>
      <c r="M22" s="28"/>
      <c r="N22" s="28"/>
      <c r="O22" s="32"/>
    </row>
    <row r="23" spans="2:15" ht="18.75">
      <c r="B23" s="27"/>
      <c r="C23" s="33">
        <v>2022</v>
      </c>
      <c r="D23" s="33"/>
      <c r="E23" s="44">
        <f>+E20*($F$22+1)</f>
        <v>8453.995620000002</v>
      </c>
      <c r="F23" s="45">
        <f>+Tarifpreise!$H$7+($G$11-20)*Tarifpreise!$H$8+$G$12*Tarifpreise!$H$9</f>
        <v>7589.463</v>
      </c>
      <c r="G23" s="44">
        <f>+E23-F23</f>
        <v>864.5326200000018</v>
      </c>
      <c r="H23" s="28"/>
      <c r="I23" s="28"/>
      <c r="J23" s="28"/>
      <c r="K23" s="28"/>
      <c r="L23" s="28"/>
      <c r="M23" s="28"/>
      <c r="N23" s="28"/>
      <c r="O23" s="32"/>
    </row>
    <row r="24" spans="2:15" ht="18.75">
      <c r="B24" s="27"/>
      <c r="C24" s="33">
        <v>2023</v>
      </c>
      <c r="D24" s="33"/>
      <c r="E24" s="44">
        <f>+E23*($F$22+1)</f>
        <v>8623.075532400002</v>
      </c>
      <c r="F24" s="45">
        <f>+Tarifpreise!$H$7+$G$12*Tarifpreise!$H$9+($G$11-20)*Tarifpreise!$H$8</f>
        <v>7589.463</v>
      </c>
      <c r="G24" s="44">
        <f>+E24-F24</f>
        <v>1033.6125324000022</v>
      </c>
      <c r="H24" s="28"/>
      <c r="I24" s="28"/>
      <c r="J24" s="28"/>
      <c r="K24" s="28"/>
      <c r="L24" s="28"/>
      <c r="M24" s="28"/>
      <c r="N24" s="28"/>
      <c r="O24" s="32"/>
    </row>
    <row r="25" spans="2:15" ht="1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2"/>
    </row>
    <row r="26" spans="2:15" ht="15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2"/>
    </row>
    <row r="27" spans="2:15" ht="20.25">
      <c r="B27" s="27"/>
      <c r="C27" s="33" t="s">
        <v>44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2"/>
    </row>
    <row r="28" spans="2:15" ht="18.75">
      <c r="B28" s="27"/>
      <c r="C28" s="33" t="s">
        <v>31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2"/>
    </row>
    <row r="29" spans="2:15" ht="15.75" thickBot="1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sheetProtection/>
  <mergeCells count="2">
    <mergeCell ref="E16:F16"/>
    <mergeCell ref="F3:G3"/>
  </mergeCells>
  <conditionalFormatting sqref="G19">
    <cfRule type="cellIs" priority="4" dxfId="16" operator="greaterThan" stopIfTrue="1">
      <formula>0</formula>
    </cfRule>
  </conditionalFormatting>
  <conditionalFormatting sqref="G20">
    <cfRule type="cellIs" priority="3" dxfId="16" operator="greaterThan" stopIfTrue="1">
      <formula>0</formula>
    </cfRule>
  </conditionalFormatting>
  <conditionalFormatting sqref="G23">
    <cfRule type="cellIs" priority="2" dxfId="16" operator="greaterThan" stopIfTrue="1">
      <formula>0</formula>
    </cfRule>
  </conditionalFormatting>
  <conditionalFormatting sqref="G24">
    <cfRule type="cellIs" priority="1" dxfId="16" operator="greaterThan" stopIfTrue="1">
      <formula>0</formula>
    </cfRule>
  </conditionalFormatting>
  <dataValidations count="1">
    <dataValidation type="decimal" allowBlank="1" showInputMessage="1" showErrorMessage="1" errorTitle="Bis 100kW" error="Bitte nur bis 100 kW eingeben, sonst anderes Tabellenblatt benutzen" sqref="G11">
      <formula1>20.001</formula1>
      <formula2>50</formula2>
    </dataValidation>
  </dataValidation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9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1.7109375" style="0" customWidth="1"/>
    <col min="2" max="2" width="2.140625" style="0" customWidth="1"/>
    <col min="3" max="3" width="26.8515625" style="0" customWidth="1"/>
    <col min="4" max="4" width="13.28125" style="0" customWidth="1"/>
    <col min="5" max="5" width="15.57421875" style="0" customWidth="1"/>
    <col min="6" max="6" width="16.57421875" style="0" customWidth="1"/>
    <col min="7" max="7" width="15.421875" style="0" customWidth="1"/>
    <col min="8" max="8" width="9.00390625" style="0" customWidth="1"/>
    <col min="9" max="9" width="3.140625" style="0" customWidth="1"/>
  </cols>
  <sheetData>
    <row r="1" ht="8.25" customHeight="1" thickBot="1"/>
    <row r="2" spans="2:15" ht="15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2:15" ht="18.75">
      <c r="B3" s="27"/>
      <c r="C3" s="29" t="s">
        <v>0</v>
      </c>
      <c r="D3" s="30"/>
      <c r="E3" s="30"/>
      <c r="F3" s="55" t="s">
        <v>38</v>
      </c>
      <c r="G3" s="55"/>
      <c r="H3" s="31"/>
      <c r="I3" s="31"/>
      <c r="J3" s="4"/>
      <c r="K3" s="4"/>
      <c r="L3" s="4"/>
      <c r="M3" s="4"/>
      <c r="N3" s="4"/>
      <c r="O3" s="32"/>
    </row>
    <row r="4" spans="2:15" ht="18.75">
      <c r="B4" s="27"/>
      <c r="C4" s="33"/>
      <c r="D4" s="33"/>
      <c r="E4" s="33"/>
      <c r="F4" s="28"/>
      <c r="G4" s="28"/>
      <c r="H4" s="28"/>
      <c r="I4" s="28"/>
      <c r="J4" s="28"/>
      <c r="K4" s="28"/>
      <c r="L4" s="28"/>
      <c r="M4" s="28"/>
      <c r="N4" s="28"/>
      <c r="O4" s="32"/>
    </row>
    <row r="5" spans="2:15" ht="18.75">
      <c r="B5" s="27"/>
      <c r="C5" s="33" t="s">
        <v>40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2"/>
    </row>
    <row r="6" spans="2:15" ht="18.75">
      <c r="B6" s="27"/>
      <c r="C6" s="33" t="s">
        <v>39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2"/>
    </row>
    <row r="7" spans="2:15" ht="5.25" customHeight="1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2"/>
    </row>
    <row r="8" spans="2:15" ht="1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2"/>
    </row>
    <row r="9" spans="2:15" ht="18.75">
      <c r="B9" s="27"/>
      <c r="C9" s="34" t="s">
        <v>29</v>
      </c>
      <c r="D9" s="35"/>
      <c r="E9" s="35"/>
      <c r="F9" s="35"/>
      <c r="G9" s="35"/>
      <c r="H9" s="28"/>
      <c r="I9" s="28"/>
      <c r="J9" s="28"/>
      <c r="K9" s="28"/>
      <c r="L9" s="28"/>
      <c r="M9" s="28"/>
      <c r="N9" s="28"/>
      <c r="O9" s="32"/>
    </row>
    <row r="10" spans="2:15" ht="14.25" customHeight="1">
      <c r="B10" s="27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2"/>
    </row>
    <row r="11" spans="2:15" ht="18.75">
      <c r="B11" s="27"/>
      <c r="C11" s="33" t="s">
        <v>1</v>
      </c>
      <c r="D11" s="52"/>
      <c r="E11" s="52"/>
      <c r="F11" s="52"/>
      <c r="G11" s="37">
        <v>100</v>
      </c>
      <c r="H11" s="28" t="s">
        <v>2</v>
      </c>
      <c r="I11" s="28"/>
      <c r="J11" s="28"/>
      <c r="K11" s="28"/>
      <c r="L11" s="28"/>
      <c r="M11" s="28"/>
      <c r="N11" s="28"/>
      <c r="O11" s="32"/>
    </row>
    <row r="12" spans="2:15" ht="18.75">
      <c r="B12" s="27"/>
      <c r="C12" s="33" t="s">
        <v>30</v>
      </c>
      <c r="D12" s="52"/>
      <c r="E12" s="52"/>
      <c r="F12" s="52"/>
      <c r="G12" s="37">
        <v>150</v>
      </c>
      <c r="H12" s="28" t="s">
        <v>3</v>
      </c>
      <c r="I12" s="28"/>
      <c r="J12" s="28"/>
      <c r="K12" s="28"/>
      <c r="L12" s="28"/>
      <c r="M12" s="28"/>
      <c r="N12" s="28"/>
      <c r="O12" s="32"/>
    </row>
    <row r="13" spans="2:15" ht="8.25" customHeight="1">
      <c r="B13" s="27"/>
      <c r="C13" s="40"/>
      <c r="D13" s="33"/>
      <c r="E13" s="33"/>
      <c r="F13" s="33"/>
      <c r="G13" s="33"/>
      <c r="H13" s="28"/>
      <c r="I13" s="28"/>
      <c r="J13" s="28"/>
      <c r="K13" s="28"/>
      <c r="L13" s="28"/>
      <c r="M13" s="28"/>
      <c r="N13" s="28"/>
      <c r="O13" s="32"/>
    </row>
    <row r="14" spans="2:15" ht="15">
      <c r="B14" s="27"/>
      <c r="C14" s="38" t="s">
        <v>25</v>
      </c>
      <c r="D14" s="38"/>
      <c r="E14" s="38"/>
      <c r="F14" s="38"/>
      <c r="G14" s="39">
        <f>1000*G12/G11</f>
        <v>1500</v>
      </c>
      <c r="H14" s="28"/>
      <c r="I14" s="28"/>
      <c r="J14" s="28"/>
      <c r="K14" s="28"/>
      <c r="L14" s="28"/>
      <c r="M14" s="28"/>
      <c r="N14" s="28"/>
      <c r="O14" s="32"/>
    </row>
    <row r="15" spans="2:15" ht="1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2"/>
    </row>
    <row r="16" spans="2:15" ht="18.75">
      <c r="B16" s="27"/>
      <c r="C16" s="33"/>
      <c r="D16" s="33"/>
      <c r="E16" s="54" t="s">
        <v>6</v>
      </c>
      <c r="F16" s="54"/>
      <c r="G16" s="33"/>
      <c r="H16" s="28"/>
      <c r="I16" s="28"/>
      <c r="J16" s="28"/>
      <c r="K16" s="28"/>
      <c r="L16" s="28"/>
      <c r="M16" s="28"/>
      <c r="N16" s="28"/>
      <c r="O16" s="32"/>
    </row>
    <row r="17" spans="2:15" ht="18.75">
      <c r="B17" s="27"/>
      <c r="C17" s="40" t="s">
        <v>7</v>
      </c>
      <c r="D17" s="33"/>
      <c r="E17" s="41" t="s">
        <v>4</v>
      </c>
      <c r="F17" s="42" t="s">
        <v>5</v>
      </c>
      <c r="G17" s="43" t="s">
        <v>8</v>
      </c>
      <c r="H17" s="28"/>
      <c r="I17" s="28"/>
      <c r="J17" s="28"/>
      <c r="K17" s="28"/>
      <c r="L17" s="28"/>
      <c r="M17" s="28"/>
      <c r="N17" s="28"/>
      <c r="O17" s="32"/>
    </row>
    <row r="18" spans="2:15" ht="2.25" customHeight="1">
      <c r="B18" s="27"/>
      <c r="C18" s="40"/>
      <c r="D18" s="33"/>
      <c r="E18" s="41"/>
      <c r="F18" s="42"/>
      <c r="G18" s="43"/>
      <c r="H18" s="28"/>
      <c r="I18" s="28"/>
      <c r="J18" s="28"/>
      <c r="K18" s="28"/>
      <c r="L18" s="28"/>
      <c r="M18" s="28"/>
      <c r="N18" s="28"/>
      <c r="O18" s="32"/>
    </row>
    <row r="19" spans="2:15" ht="18.75">
      <c r="B19" s="27"/>
      <c r="C19" s="33">
        <v>2020</v>
      </c>
      <c r="D19" s="33"/>
      <c r="E19" s="44">
        <f>50*Tarifpreise!H17+($G$11-50)*Tarifpreise!H18+$G$12*Tarifpreise!$H$20</f>
        <v>17954.72</v>
      </c>
      <c r="F19" s="45">
        <f>+Tarifpreise!$H$7+($G$11-20)*Tarifpreise!$H$8+$G$12*Tarifpreise!$H$9</f>
        <v>16477.335</v>
      </c>
      <c r="G19" s="44">
        <f>+E19-F19</f>
        <v>1477.385000000002</v>
      </c>
      <c r="H19" s="28"/>
      <c r="I19" s="28"/>
      <c r="J19" s="28"/>
      <c r="K19" s="28"/>
      <c r="L19" s="28"/>
      <c r="M19" s="28"/>
      <c r="N19" s="28"/>
      <c r="O19" s="32"/>
    </row>
    <row r="20" spans="2:15" ht="18.75">
      <c r="B20" s="27"/>
      <c r="C20" s="33">
        <v>2021</v>
      </c>
      <c r="D20" s="33"/>
      <c r="E20" s="44">
        <f>50*Tarifpreise!L17+($G$11-50)*Tarifpreise!L18+$G$12*Tarifpreise!$L$20</f>
        <v>17287.725</v>
      </c>
      <c r="F20" s="45">
        <f>+Tarifpreise!$H$7+($G$11-20)*Tarifpreise!$H$8+$G$12*Tarifpreise!$H$9</f>
        <v>16477.335</v>
      </c>
      <c r="G20" s="44">
        <f>+E20-F20</f>
        <v>810.3899999999994</v>
      </c>
      <c r="H20" s="28"/>
      <c r="I20" s="28"/>
      <c r="J20" s="28"/>
      <c r="K20" s="28"/>
      <c r="L20" s="28"/>
      <c r="M20" s="28"/>
      <c r="N20" s="28"/>
      <c r="O20" s="32"/>
    </row>
    <row r="21" spans="2:15" ht="18.75">
      <c r="B21" s="27"/>
      <c r="C21" s="33"/>
      <c r="D21" s="33"/>
      <c r="E21" s="33"/>
      <c r="F21" s="33"/>
      <c r="G21" s="33"/>
      <c r="H21" s="28"/>
      <c r="I21" s="28"/>
      <c r="J21" s="28"/>
      <c r="K21" s="28"/>
      <c r="L21" s="28"/>
      <c r="M21" s="28"/>
      <c r="N21" s="28"/>
      <c r="O21" s="32"/>
    </row>
    <row r="22" spans="2:15" ht="18.75">
      <c r="B22" s="27"/>
      <c r="C22" s="46" t="s">
        <v>27</v>
      </c>
      <c r="D22" s="47"/>
      <c r="E22" s="47"/>
      <c r="F22" s="53">
        <v>0.02</v>
      </c>
      <c r="G22" s="48"/>
      <c r="H22" s="28"/>
      <c r="I22" s="28"/>
      <c r="J22" s="28"/>
      <c r="K22" s="28"/>
      <c r="L22" s="28"/>
      <c r="M22" s="28"/>
      <c r="N22" s="28"/>
      <c r="O22" s="32"/>
    </row>
    <row r="23" spans="2:15" ht="18.75">
      <c r="B23" s="27"/>
      <c r="C23" s="33">
        <v>2022</v>
      </c>
      <c r="D23" s="33"/>
      <c r="E23" s="44">
        <f>+E20*($F$22+1)</f>
        <v>17633.479499999998</v>
      </c>
      <c r="F23" s="45">
        <f>+Tarifpreise!$H$7+$G$12*Tarifpreise!$H$9+($G$11-20)*Tarifpreise!$H$8</f>
        <v>16477.335</v>
      </c>
      <c r="G23" s="44">
        <f>+E23-F23</f>
        <v>1156.1444999999985</v>
      </c>
      <c r="H23" s="28"/>
      <c r="I23" s="28"/>
      <c r="J23" s="28"/>
      <c r="K23" s="28"/>
      <c r="L23" s="28"/>
      <c r="M23" s="28"/>
      <c r="N23" s="28"/>
      <c r="O23" s="32"/>
    </row>
    <row r="24" spans="2:15" ht="18.75">
      <c r="B24" s="27"/>
      <c r="C24" s="33">
        <v>2023</v>
      </c>
      <c r="D24" s="33"/>
      <c r="E24" s="44">
        <f>+E23*($F$22+1)</f>
        <v>17986.14909</v>
      </c>
      <c r="F24" s="45">
        <f>+Tarifpreise!$H$7+$G$12*Tarifpreise!$H$9+($G$11-20)*Tarifpreise!$H$8</f>
        <v>16477.335</v>
      </c>
      <c r="G24" s="44">
        <f>+E24-F24</f>
        <v>1508.8140899999999</v>
      </c>
      <c r="H24" s="28"/>
      <c r="I24" s="28"/>
      <c r="J24" s="28"/>
      <c r="K24" s="28"/>
      <c r="L24" s="28"/>
      <c r="M24" s="28"/>
      <c r="N24" s="28"/>
      <c r="O24" s="32"/>
    </row>
    <row r="25" spans="2:15" ht="1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2"/>
    </row>
    <row r="26" spans="2:15" ht="15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2"/>
    </row>
    <row r="27" spans="2:15" ht="20.25">
      <c r="B27" s="27"/>
      <c r="C27" s="33" t="s">
        <v>44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2"/>
    </row>
    <row r="28" spans="2:15" ht="18.75">
      <c r="B28" s="27"/>
      <c r="C28" s="33" t="s">
        <v>31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2"/>
    </row>
    <row r="29" spans="2:15" ht="15.75" thickBot="1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sheetProtection/>
  <mergeCells count="2">
    <mergeCell ref="F3:G3"/>
    <mergeCell ref="E16:F16"/>
  </mergeCells>
  <conditionalFormatting sqref="G19">
    <cfRule type="cellIs" priority="4" dxfId="16" operator="greaterThan" stopIfTrue="1">
      <formula>0</formula>
    </cfRule>
  </conditionalFormatting>
  <conditionalFormatting sqref="G20">
    <cfRule type="cellIs" priority="3" dxfId="16" operator="greaterThan" stopIfTrue="1">
      <formula>0</formula>
    </cfRule>
  </conditionalFormatting>
  <conditionalFormatting sqref="G23">
    <cfRule type="cellIs" priority="2" dxfId="16" operator="greaterThan" stopIfTrue="1">
      <formula>0</formula>
    </cfRule>
  </conditionalFormatting>
  <conditionalFormatting sqref="G24">
    <cfRule type="cellIs" priority="1" dxfId="16" operator="greaterThan" stopIfTrue="1">
      <formula>0</formula>
    </cfRule>
  </conditionalFormatting>
  <dataValidations count="1">
    <dataValidation type="decimal" allowBlank="1" showInputMessage="1" showErrorMessage="1" errorTitle="Bis 100kW" error="Bitte nur bis 100 kW eingeben, sonst anderes Tabellenblatt benutzen" sqref="G11">
      <formula1>50.001</formula1>
      <formula2>100</formula2>
    </dataValidation>
  </dataValidation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9"/>
  <sheetViews>
    <sheetView zoomScalePageLayoutView="0" workbookViewId="0" topLeftCell="A1">
      <selection activeCell="J27" sqref="J27"/>
    </sheetView>
  </sheetViews>
  <sheetFormatPr defaultColWidth="11.421875" defaultRowHeight="15"/>
  <cols>
    <col min="1" max="1" width="1.8515625" style="0" customWidth="1"/>
    <col min="2" max="2" width="2.140625" style="0" customWidth="1"/>
    <col min="3" max="3" width="26.8515625" style="0" customWidth="1"/>
    <col min="4" max="4" width="13.28125" style="0" customWidth="1"/>
    <col min="5" max="5" width="15.57421875" style="0" customWidth="1"/>
    <col min="6" max="6" width="16.57421875" style="0" customWidth="1"/>
    <col min="7" max="7" width="15.140625" style="0" customWidth="1"/>
    <col min="8" max="8" width="9.00390625" style="0" customWidth="1"/>
    <col min="9" max="9" width="3.140625" style="0" customWidth="1"/>
  </cols>
  <sheetData>
    <row r="1" ht="8.25" customHeight="1" thickBot="1"/>
    <row r="2" spans="2:15" ht="15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2:15" ht="18.75">
      <c r="B3" s="27"/>
      <c r="C3" s="29" t="s">
        <v>0</v>
      </c>
      <c r="D3" s="30"/>
      <c r="E3" s="30"/>
      <c r="F3" s="55" t="s">
        <v>42</v>
      </c>
      <c r="G3" s="55"/>
      <c r="H3" s="31"/>
      <c r="I3" s="31"/>
      <c r="J3" s="4"/>
      <c r="K3" s="4"/>
      <c r="L3" s="4"/>
      <c r="M3" s="4"/>
      <c r="N3" s="4"/>
      <c r="O3" s="32"/>
    </row>
    <row r="4" spans="2:15" ht="18.75">
      <c r="B4" s="27"/>
      <c r="C4" s="33"/>
      <c r="D4" s="33"/>
      <c r="E4" s="33"/>
      <c r="F4" s="28"/>
      <c r="G4" s="28"/>
      <c r="H4" s="28"/>
      <c r="I4" s="28"/>
      <c r="J4" s="28"/>
      <c r="K4" s="28"/>
      <c r="L4" s="28"/>
      <c r="M4" s="28"/>
      <c r="N4" s="28"/>
      <c r="O4" s="32"/>
    </row>
    <row r="5" spans="2:15" ht="18.75">
      <c r="B5" s="27"/>
      <c r="C5" s="33" t="s">
        <v>40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2"/>
    </row>
    <row r="6" spans="2:15" ht="18.75">
      <c r="B6" s="27"/>
      <c r="C6" s="33" t="s">
        <v>39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2"/>
    </row>
    <row r="7" spans="2:15" ht="5.25" customHeight="1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2"/>
    </row>
    <row r="8" spans="2:15" ht="1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2"/>
    </row>
    <row r="9" spans="2:15" ht="18.75">
      <c r="B9" s="27"/>
      <c r="C9" s="34" t="s">
        <v>29</v>
      </c>
      <c r="D9" s="35"/>
      <c r="E9" s="35"/>
      <c r="F9" s="35"/>
      <c r="G9" s="35"/>
      <c r="H9" s="28"/>
      <c r="I9" s="28"/>
      <c r="J9" s="28"/>
      <c r="K9" s="28"/>
      <c r="L9" s="28"/>
      <c r="M9" s="28"/>
      <c r="N9" s="28"/>
      <c r="O9" s="32"/>
    </row>
    <row r="10" spans="2:15" ht="14.25" customHeight="1">
      <c r="B10" s="27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2"/>
    </row>
    <row r="11" spans="2:15" ht="18.75">
      <c r="B11" s="27"/>
      <c r="C11" s="33" t="s">
        <v>1</v>
      </c>
      <c r="D11" s="52"/>
      <c r="E11" s="52"/>
      <c r="F11" s="52"/>
      <c r="G11" s="37">
        <v>116.5</v>
      </c>
      <c r="H11" s="28" t="s">
        <v>2</v>
      </c>
      <c r="I11" s="28"/>
      <c r="J11" s="28"/>
      <c r="K11" s="28"/>
      <c r="L11" s="28"/>
      <c r="M11" s="28"/>
      <c r="N11" s="28"/>
      <c r="O11" s="32"/>
    </row>
    <row r="12" spans="2:15" ht="18.75">
      <c r="B12" s="27"/>
      <c r="C12" s="33" t="s">
        <v>30</v>
      </c>
      <c r="D12" s="52"/>
      <c r="E12" s="52"/>
      <c r="F12" s="52"/>
      <c r="G12" s="37">
        <v>198</v>
      </c>
      <c r="H12" s="28" t="s">
        <v>3</v>
      </c>
      <c r="I12" s="28"/>
      <c r="J12" s="28"/>
      <c r="K12" s="28"/>
      <c r="L12" s="28"/>
      <c r="M12" s="28"/>
      <c r="N12" s="28"/>
      <c r="O12" s="32"/>
    </row>
    <row r="13" spans="2:15" ht="8.25" customHeight="1">
      <c r="B13" s="27"/>
      <c r="C13" s="40"/>
      <c r="D13" s="33"/>
      <c r="E13" s="33"/>
      <c r="F13" s="33"/>
      <c r="G13" s="33"/>
      <c r="H13" s="28"/>
      <c r="I13" s="28"/>
      <c r="J13" s="28"/>
      <c r="K13" s="28"/>
      <c r="L13" s="28"/>
      <c r="M13" s="28"/>
      <c r="N13" s="28"/>
      <c r="O13" s="32"/>
    </row>
    <row r="14" spans="2:15" ht="15">
      <c r="B14" s="27"/>
      <c r="C14" s="38" t="s">
        <v>25</v>
      </c>
      <c r="D14" s="38"/>
      <c r="E14" s="38"/>
      <c r="F14" s="38"/>
      <c r="G14" s="39">
        <f>1000*G12/G11</f>
        <v>1699.5708154506437</v>
      </c>
      <c r="H14" s="28"/>
      <c r="I14" s="28"/>
      <c r="J14" s="28"/>
      <c r="K14" s="28"/>
      <c r="L14" s="28"/>
      <c r="M14" s="28"/>
      <c r="N14" s="28"/>
      <c r="O14" s="32"/>
    </row>
    <row r="15" spans="2:15" ht="1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2"/>
    </row>
    <row r="16" spans="2:15" ht="18.75">
      <c r="B16" s="27"/>
      <c r="C16" s="33"/>
      <c r="D16" s="33"/>
      <c r="E16" s="54" t="s">
        <v>6</v>
      </c>
      <c r="F16" s="54"/>
      <c r="G16" s="33"/>
      <c r="H16" s="28"/>
      <c r="I16" s="28"/>
      <c r="J16" s="28"/>
      <c r="K16" s="28"/>
      <c r="L16" s="28"/>
      <c r="M16" s="28"/>
      <c r="N16" s="28"/>
      <c r="O16" s="32"/>
    </row>
    <row r="17" spans="2:15" ht="18.75">
      <c r="B17" s="27"/>
      <c r="C17" s="40" t="s">
        <v>7</v>
      </c>
      <c r="D17" s="33"/>
      <c r="E17" s="41" t="s">
        <v>4</v>
      </c>
      <c r="F17" s="42" t="s">
        <v>5</v>
      </c>
      <c r="G17" s="43" t="s">
        <v>8</v>
      </c>
      <c r="H17" s="28"/>
      <c r="I17" s="28"/>
      <c r="J17" s="28"/>
      <c r="K17" s="28"/>
      <c r="L17" s="28"/>
      <c r="M17" s="28"/>
      <c r="N17" s="28"/>
      <c r="O17" s="32"/>
    </row>
    <row r="18" spans="2:15" ht="2.25" customHeight="1">
      <c r="B18" s="27"/>
      <c r="C18" s="40"/>
      <c r="D18" s="33"/>
      <c r="E18" s="41"/>
      <c r="F18" s="42"/>
      <c r="G18" s="43"/>
      <c r="H18" s="28"/>
      <c r="I18" s="28"/>
      <c r="J18" s="28"/>
      <c r="K18" s="28"/>
      <c r="L18" s="28"/>
      <c r="M18" s="28"/>
      <c r="N18" s="28"/>
      <c r="O18" s="32"/>
    </row>
    <row r="19" spans="2:15" ht="18.75">
      <c r="B19" s="27"/>
      <c r="C19" s="33">
        <v>2020</v>
      </c>
      <c r="D19" s="33"/>
      <c r="E19" s="44">
        <f>50*Tarifpreise!H17+50*Tarifpreise!H18+($G$11-100)*Tarifpreise!H19+$G$12*Tarifpreise!$H$20</f>
        <v>22376.28995</v>
      </c>
      <c r="F19" s="45">
        <f>+Tarifpreise!$H$7+($G$11-20)*Tarifpreise!$H$8+$G$12*Tarifpreise!$H$9</f>
        <v>21574.438199999997</v>
      </c>
      <c r="G19" s="44">
        <f>+E19-F19</f>
        <v>801.8517500000016</v>
      </c>
      <c r="H19" s="28"/>
      <c r="I19" s="28"/>
      <c r="J19" s="28"/>
      <c r="K19" s="28"/>
      <c r="L19" s="28"/>
      <c r="M19" s="28"/>
      <c r="N19" s="28"/>
      <c r="O19" s="32"/>
    </row>
    <row r="20" spans="2:15" ht="18.75">
      <c r="B20" s="27"/>
      <c r="C20" s="33">
        <v>2021</v>
      </c>
      <c r="D20" s="33"/>
      <c r="E20" s="44">
        <f>50*Tarifpreise!L17+50*Tarifpreise!L18+($G$11-100)*Tarifpreise!L19+$G$12*Tarifpreise!$L$20</f>
        <v>21472.56825</v>
      </c>
      <c r="F20" s="45">
        <f>+Tarifpreise!$H$7+($G$11-20)*Tarifpreise!$H$8+$G$12*Tarifpreise!$H$9</f>
        <v>21574.438199999997</v>
      </c>
      <c r="G20" s="44">
        <f>+E20-F20</f>
        <v>-101.8699499999966</v>
      </c>
      <c r="H20" s="28"/>
      <c r="I20" s="28"/>
      <c r="J20" s="28"/>
      <c r="K20" s="28"/>
      <c r="L20" s="28"/>
      <c r="M20" s="28"/>
      <c r="N20" s="28"/>
      <c r="O20" s="32"/>
    </row>
    <row r="21" spans="2:15" ht="18.75">
      <c r="B21" s="27"/>
      <c r="C21" s="33"/>
      <c r="D21" s="33"/>
      <c r="E21" s="33"/>
      <c r="F21" s="33"/>
      <c r="G21" s="33"/>
      <c r="H21" s="28"/>
      <c r="I21" s="28"/>
      <c r="J21" s="28"/>
      <c r="K21" s="28"/>
      <c r="L21" s="28"/>
      <c r="M21" s="28"/>
      <c r="N21" s="28"/>
      <c r="O21" s="32"/>
    </row>
    <row r="22" spans="2:15" ht="18.75">
      <c r="B22" s="27"/>
      <c r="C22" s="46" t="s">
        <v>27</v>
      </c>
      <c r="D22" s="47"/>
      <c r="E22" s="47"/>
      <c r="F22" s="53">
        <v>0.02</v>
      </c>
      <c r="G22" s="48"/>
      <c r="H22" s="28"/>
      <c r="I22" s="28"/>
      <c r="J22" s="28"/>
      <c r="K22" s="28"/>
      <c r="L22" s="28"/>
      <c r="M22" s="28"/>
      <c r="N22" s="28"/>
      <c r="O22" s="32"/>
    </row>
    <row r="23" spans="2:15" ht="18.75">
      <c r="B23" s="27"/>
      <c r="C23" s="33">
        <v>2022</v>
      </c>
      <c r="D23" s="33"/>
      <c r="E23" s="44">
        <f>+E20*($F$22+1)</f>
        <v>21902.019615</v>
      </c>
      <c r="F23" s="45">
        <f>+Tarifpreise!$H$7+$G$12*Tarifpreise!$H$9+($G$11-20)*Tarifpreise!$H$8</f>
        <v>21574.438199999997</v>
      </c>
      <c r="G23" s="44">
        <f>+E23-F23</f>
        <v>327.5814150000042</v>
      </c>
      <c r="H23" s="28"/>
      <c r="I23" s="28"/>
      <c r="J23" s="28"/>
      <c r="K23" s="28"/>
      <c r="L23" s="28"/>
      <c r="M23" s="28"/>
      <c r="N23" s="28"/>
      <c r="O23" s="32"/>
    </row>
    <row r="24" spans="2:15" ht="18.75">
      <c r="B24" s="27"/>
      <c r="C24" s="33">
        <v>2023</v>
      </c>
      <c r="D24" s="33"/>
      <c r="E24" s="44">
        <f>+E23*($F$22+1)</f>
        <v>22340.060007300002</v>
      </c>
      <c r="F24" s="45">
        <f>+Tarifpreise!$H$7+$G$12*Tarifpreise!$H$9+($G$11-20)*Tarifpreise!$H$8</f>
        <v>21574.438199999997</v>
      </c>
      <c r="G24" s="44">
        <f>+E24-F24</f>
        <v>765.6218073000055</v>
      </c>
      <c r="H24" s="28"/>
      <c r="I24" s="28"/>
      <c r="J24" s="28"/>
      <c r="K24" s="28"/>
      <c r="L24" s="28"/>
      <c r="M24" s="28"/>
      <c r="N24" s="28"/>
      <c r="O24" s="32"/>
    </row>
    <row r="25" spans="2:15" ht="1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2"/>
    </row>
    <row r="26" spans="2:15" ht="15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2"/>
    </row>
    <row r="27" spans="2:15" ht="20.25">
      <c r="B27" s="27"/>
      <c r="C27" s="33" t="s">
        <v>44</v>
      </c>
      <c r="D27" s="33"/>
      <c r="E27" s="33"/>
      <c r="F27" s="33"/>
      <c r="G27" s="33"/>
      <c r="H27" s="28"/>
      <c r="I27" s="28"/>
      <c r="J27" s="28"/>
      <c r="K27" s="28"/>
      <c r="L27" s="28"/>
      <c r="M27" s="28"/>
      <c r="N27" s="28"/>
      <c r="O27" s="32"/>
    </row>
    <row r="28" spans="2:15" ht="18.75">
      <c r="B28" s="27"/>
      <c r="C28" s="33" t="s">
        <v>31</v>
      </c>
      <c r="D28" s="33"/>
      <c r="E28" s="33"/>
      <c r="F28" s="33"/>
      <c r="G28" s="33"/>
      <c r="H28" s="28"/>
      <c r="I28" s="28"/>
      <c r="J28" s="28"/>
      <c r="K28" s="28"/>
      <c r="L28" s="28"/>
      <c r="M28" s="28"/>
      <c r="N28" s="28"/>
      <c r="O28" s="32"/>
    </row>
    <row r="29" spans="2:15" ht="15.75" thickBot="1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sheetProtection/>
  <mergeCells count="2">
    <mergeCell ref="F3:G3"/>
    <mergeCell ref="E16:F16"/>
  </mergeCells>
  <conditionalFormatting sqref="G19">
    <cfRule type="cellIs" priority="4" dxfId="16" operator="greaterThan" stopIfTrue="1">
      <formula>0</formula>
    </cfRule>
  </conditionalFormatting>
  <conditionalFormatting sqref="G20">
    <cfRule type="cellIs" priority="3" dxfId="16" operator="greaterThan" stopIfTrue="1">
      <formula>0</formula>
    </cfRule>
  </conditionalFormatting>
  <conditionalFormatting sqref="G23">
    <cfRule type="cellIs" priority="2" dxfId="16" operator="greaterThan" stopIfTrue="1">
      <formula>0</formula>
    </cfRule>
  </conditionalFormatting>
  <conditionalFormatting sqref="G24">
    <cfRule type="cellIs" priority="1" dxfId="16" operator="greaterThan" stopIfTrue="1">
      <formula>0</formula>
    </cfRule>
  </conditionalFormatting>
  <dataValidations count="1">
    <dataValidation type="decimal" allowBlank="1" showInputMessage="1" showErrorMessage="1" errorTitle="Bis 100kW" error="Bitte nur bis 300 kW eingeben, sonst anderes Tabellenblatt benutzen" sqref="G11">
      <formula1>100.001</formula1>
      <formula2>300</formula2>
    </dataValidation>
  </dataValidation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O24"/>
  <sheetViews>
    <sheetView zoomScalePageLayoutView="0" workbookViewId="0" topLeftCell="A1">
      <selection activeCell="E30" sqref="E30"/>
    </sheetView>
  </sheetViews>
  <sheetFormatPr defaultColWidth="11.421875" defaultRowHeight="15"/>
  <cols>
    <col min="2" max="2" width="19.140625" style="0" customWidth="1"/>
    <col min="7" max="7" width="8.140625" style="0" customWidth="1"/>
    <col min="9" max="9" width="9.00390625" style="0" customWidth="1"/>
    <col min="11" max="11" width="8.8515625" style="0" customWidth="1"/>
    <col min="13" max="13" width="8.7109375" style="0" customWidth="1"/>
  </cols>
  <sheetData>
    <row r="2" ht="15.75" thickBot="1"/>
    <row r="3" spans="2:9" ht="19.5" thickBot="1">
      <c r="B3" s="21" t="s">
        <v>36</v>
      </c>
      <c r="C3" s="16"/>
      <c r="D3" s="17"/>
      <c r="E3" s="17"/>
      <c r="F3" s="17"/>
      <c r="G3" s="18">
        <v>2019</v>
      </c>
      <c r="H3" s="19" t="s">
        <v>21</v>
      </c>
      <c r="I3" s="20"/>
    </row>
    <row r="4" spans="2:9" ht="6" customHeight="1">
      <c r="B4" s="3"/>
      <c r="C4" s="4"/>
      <c r="D4" s="4"/>
      <c r="E4" s="4"/>
      <c r="F4" s="9"/>
      <c r="G4" s="10"/>
      <c r="H4" s="9"/>
      <c r="I4" s="10"/>
    </row>
    <row r="5" spans="2:9" ht="15">
      <c r="B5" s="3"/>
      <c r="C5" s="4"/>
      <c r="D5" s="4"/>
      <c r="E5" s="4"/>
      <c r="F5" s="59" t="s">
        <v>14</v>
      </c>
      <c r="G5" s="60"/>
      <c r="H5" s="59" t="s">
        <v>15</v>
      </c>
      <c r="I5" s="60"/>
    </row>
    <row r="6" spans="2:9" ht="7.5" customHeight="1">
      <c r="B6" s="3"/>
      <c r="C6" s="4"/>
      <c r="D6" s="4"/>
      <c r="E6" s="4"/>
      <c r="F6" s="13"/>
      <c r="G6" s="5"/>
      <c r="H6" s="14"/>
      <c r="I6" s="5"/>
    </row>
    <row r="7" spans="2:9" ht="15">
      <c r="B7" s="3" t="s">
        <v>11</v>
      </c>
      <c r="C7" s="4"/>
      <c r="D7" s="4"/>
      <c r="E7" s="4"/>
      <c r="F7" s="3">
        <v>120</v>
      </c>
      <c r="G7" s="5" t="s">
        <v>13</v>
      </c>
      <c r="H7" s="15">
        <f>+F7*($D$24+1)</f>
        <v>142.79999999999998</v>
      </c>
      <c r="I7" s="5" t="s">
        <v>13</v>
      </c>
    </row>
    <row r="8" spans="2:9" ht="15">
      <c r="B8" s="3" t="s">
        <v>12</v>
      </c>
      <c r="C8" s="4"/>
      <c r="D8" s="4"/>
      <c r="E8" s="4"/>
      <c r="F8" s="3">
        <v>12</v>
      </c>
      <c r="G8" s="5" t="s">
        <v>10</v>
      </c>
      <c r="H8" s="15">
        <f>+F8*($D$24+1)</f>
        <v>14.28</v>
      </c>
      <c r="I8" s="5" t="s">
        <v>10</v>
      </c>
    </row>
    <row r="9" spans="2:9" ht="15">
      <c r="B9" s="3" t="s">
        <v>16</v>
      </c>
      <c r="C9" s="4"/>
      <c r="D9" s="4"/>
      <c r="E9" s="4"/>
      <c r="F9" s="3">
        <f>84.8+0.31</f>
        <v>85.11</v>
      </c>
      <c r="G9" s="5" t="s">
        <v>20</v>
      </c>
      <c r="H9" s="15">
        <f>+F9*($D$24+1)</f>
        <v>101.28089999999999</v>
      </c>
      <c r="I9" s="5" t="s">
        <v>20</v>
      </c>
    </row>
    <row r="10" spans="2:9" ht="15.75" thickBot="1">
      <c r="B10" s="6"/>
      <c r="C10" s="7"/>
      <c r="D10" s="7"/>
      <c r="E10" s="7"/>
      <c r="F10" s="6"/>
      <c r="G10" s="8"/>
      <c r="H10" s="6"/>
      <c r="I10" s="8"/>
    </row>
    <row r="12" ht="15.75" thickBot="1"/>
    <row r="13" spans="2:15" ht="19.5" thickBot="1">
      <c r="B13" s="21" t="s">
        <v>35</v>
      </c>
      <c r="C13" s="22"/>
      <c r="D13" s="22"/>
      <c r="E13" s="22"/>
      <c r="F13" s="56">
        <v>2020</v>
      </c>
      <c r="G13" s="57"/>
      <c r="H13" s="57"/>
      <c r="I13" s="58"/>
      <c r="J13" s="56">
        <v>2021</v>
      </c>
      <c r="K13" s="57"/>
      <c r="L13" s="57"/>
      <c r="M13" s="58"/>
      <c r="N13" s="2" t="s">
        <v>17</v>
      </c>
      <c r="O13" s="2" t="s">
        <v>18</v>
      </c>
    </row>
    <row r="14" spans="2:13" ht="6" customHeight="1">
      <c r="B14" s="3"/>
      <c r="C14" s="4"/>
      <c r="D14" s="4"/>
      <c r="E14" s="4"/>
      <c r="F14" s="9"/>
      <c r="G14" s="12"/>
      <c r="H14" s="9"/>
      <c r="I14" s="10"/>
      <c r="J14" s="9"/>
      <c r="K14" s="10"/>
      <c r="L14" s="9"/>
      <c r="M14" s="10"/>
    </row>
    <row r="15" spans="2:13" ht="15">
      <c r="B15" s="3"/>
      <c r="C15" s="4"/>
      <c r="D15" s="4"/>
      <c r="E15" s="4"/>
      <c r="F15" s="59" t="s">
        <v>14</v>
      </c>
      <c r="G15" s="60"/>
      <c r="H15" s="59" t="s">
        <v>15</v>
      </c>
      <c r="I15" s="60"/>
      <c r="J15" s="59" t="s">
        <v>14</v>
      </c>
      <c r="K15" s="60"/>
      <c r="L15" s="59" t="s">
        <v>15</v>
      </c>
      <c r="M15" s="60"/>
    </row>
    <row r="16" spans="2:13" ht="6.75" customHeight="1">
      <c r="B16" s="3"/>
      <c r="C16" s="4"/>
      <c r="D16" s="4"/>
      <c r="E16" s="4"/>
      <c r="F16" s="11"/>
      <c r="G16" s="4"/>
      <c r="H16" s="11"/>
      <c r="I16" s="5"/>
      <c r="J16" s="11"/>
      <c r="K16" s="5"/>
      <c r="L16" s="11"/>
      <c r="M16" s="5"/>
    </row>
    <row r="17" spans="2:13" ht="15">
      <c r="B17" s="3" t="s">
        <v>19</v>
      </c>
      <c r="C17" s="4"/>
      <c r="D17" s="4" t="s">
        <v>33</v>
      </c>
      <c r="E17" s="4"/>
      <c r="F17" s="3">
        <v>66.37</v>
      </c>
      <c r="G17" s="5" t="s">
        <v>28</v>
      </c>
      <c r="H17" s="15">
        <f>+F17*($D$24+1)</f>
        <v>78.9803</v>
      </c>
      <c r="I17" s="5" t="s">
        <v>28</v>
      </c>
      <c r="J17" s="15">
        <v>67.54</v>
      </c>
      <c r="K17" s="5" t="s">
        <v>28</v>
      </c>
      <c r="L17" s="15">
        <f>+J17*($D$24+1)</f>
        <v>80.3726</v>
      </c>
      <c r="M17" s="5" t="s">
        <v>28</v>
      </c>
    </row>
    <row r="18" spans="2:13" ht="15">
      <c r="B18" s="3" t="s">
        <v>22</v>
      </c>
      <c r="C18" s="4"/>
      <c r="D18" s="4" t="s">
        <v>34</v>
      </c>
      <c r="E18" s="4"/>
      <c r="F18" s="3">
        <v>53.83</v>
      </c>
      <c r="G18" s="5" t="s">
        <v>28</v>
      </c>
      <c r="H18" s="15">
        <f>+F18*($D$24+1)</f>
        <v>64.0577</v>
      </c>
      <c r="I18" s="5" t="s">
        <v>28</v>
      </c>
      <c r="J18" s="15">
        <v>54.77</v>
      </c>
      <c r="K18" s="5" t="s">
        <v>28</v>
      </c>
      <c r="L18" s="15">
        <f>+J18*($D$24+1)</f>
        <v>65.1763</v>
      </c>
      <c r="M18" s="5" t="s">
        <v>28</v>
      </c>
    </row>
    <row r="19" spans="2:13" ht="15">
      <c r="B19" s="3" t="s">
        <v>23</v>
      </c>
      <c r="C19" s="4"/>
      <c r="D19" s="4" t="s">
        <v>43</v>
      </c>
      <c r="E19" s="4"/>
      <c r="F19" s="3">
        <v>49.13</v>
      </c>
      <c r="G19" s="5" t="s">
        <v>28</v>
      </c>
      <c r="H19" s="15">
        <f>+F19*($D$24+1)</f>
        <v>58.4647</v>
      </c>
      <c r="I19" s="5" t="s">
        <v>28</v>
      </c>
      <c r="J19" s="15">
        <v>49.99</v>
      </c>
      <c r="K19" s="5" t="s">
        <v>28</v>
      </c>
      <c r="L19" s="15">
        <f>+J19*($D$24+1)</f>
        <v>59.4881</v>
      </c>
      <c r="M19" s="5" t="s">
        <v>28</v>
      </c>
    </row>
    <row r="20" spans="2:13" ht="15">
      <c r="B20" s="3" t="s">
        <v>24</v>
      </c>
      <c r="C20" s="4"/>
      <c r="D20" s="4"/>
      <c r="E20" s="4"/>
      <c r="F20" s="3">
        <f>60.21+0.31</f>
        <v>60.52</v>
      </c>
      <c r="G20" s="4" t="s">
        <v>20</v>
      </c>
      <c r="H20" s="15">
        <f>+F20*($D$24+1)</f>
        <v>72.0188</v>
      </c>
      <c r="I20" s="5" t="s">
        <v>20</v>
      </c>
      <c r="J20" s="15">
        <f>55.77+0.31</f>
        <v>56.080000000000005</v>
      </c>
      <c r="K20" s="5" t="s">
        <v>20</v>
      </c>
      <c r="L20" s="15">
        <f>+J20*($D$24+1)</f>
        <v>66.7352</v>
      </c>
      <c r="M20" s="5" t="s">
        <v>20</v>
      </c>
    </row>
    <row r="21" spans="2:13" ht="15.75" thickBot="1">
      <c r="B21" s="6"/>
      <c r="C21" s="7"/>
      <c r="D21" s="7"/>
      <c r="E21" s="7"/>
      <c r="F21" s="6"/>
      <c r="G21" s="7"/>
      <c r="H21" s="6"/>
      <c r="I21" s="8"/>
      <c r="J21" s="6"/>
      <c r="K21" s="8"/>
      <c r="L21" s="6"/>
      <c r="M21" s="8"/>
    </row>
    <row r="24" spans="2:4" ht="15">
      <c r="B24" s="1" t="s">
        <v>9</v>
      </c>
      <c r="C24" s="1"/>
      <c r="D24" s="23">
        <v>0.19</v>
      </c>
    </row>
  </sheetData>
  <sheetProtection/>
  <mergeCells count="8">
    <mergeCell ref="J13:M13"/>
    <mergeCell ref="F13:I13"/>
    <mergeCell ref="F5:G5"/>
    <mergeCell ref="H5:I5"/>
    <mergeCell ref="F15:G15"/>
    <mergeCell ref="H15:I15"/>
    <mergeCell ref="J15:K15"/>
    <mergeCell ref="L15:M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QV</dc:creator>
  <cp:keywords/>
  <dc:description/>
  <cp:lastModifiedBy>QV</cp:lastModifiedBy>
  <dcterms:created xsi:type="dcterms:W3CDTF">2020-12-09T13:24:11Z</dcterms:created>
  <dcterms:modified xsi:type="dcterms:W3CDTF">2020-12-14T22:49:11Z</dcterms:modified>
  <cp:category/>
  <cp:version/>
  <cp:contentType/>
  <cp:contentStatus/>
</cp:coreProperties>
</file>