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475" activeTab="0"/>
  </bookViews>
  <sheets>
    <sheet name="Kundendaten bis 20 kW" sheetId="1" r:id="rId1"/>
    <sheet name="Kundendaten 20 - 50 kW" sheetId="2" r:id="rId2"/>
    <sheet name="Kundendaten 50 -100 kW" sheetId="3" r:id="rId3"/>
    <sheet name="Kundendaten 100 - 500 kW " sheetId="4" r:id="rId4"/>
    <sheet name="Tarifpreise" sheetId="5" r:id="rId5"/>
  </sheets>
  <definedNames/>
  <calcPr fullCalcOnLoad="1"/>
</workbook>
</file>

<file path=xl/comments1.xml><?xml version="1.0" encoding="utf-8"?>
<comments xmlns="http://schemas.openxmlformats.org/spreadsheetml/2006/main">
  <authors>
    <author>QV</author>
  </authors>
  <commentList>
    <comment ref="I18" authorId="0">
      <text>
        <r>
          <rPr>
            <sz val="16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6"/>
            <rFont val="Segoe UI"/>
            <family val="2"/>
          </rPr>
          <t>Garant</t>
        </r>
        <r>
          <rPr>
            <sz val="16"/>
            <rFont val="Segoe UI"/>
            <family val="2"/>
          </rPr>
          <t xml:space="preserve"> für Sie günstiger. Dann sollten Sie überlegen in den Tarif Garant zu wechseln.</t>
        </r>
      </text>
    </comment>
    <comment ref="I10" authorId="0">
      <text>
        <r>
          <rPr>
            <sz val="10"/>
            <rFont val="Segoe UI"/>
            <family val="2"/>
          </rPr>
          <t xml:space="preserve">Den Anschlusswert finden Sie auf Seite 3 der </t>
        </r>
        <r>
          <rPr>
            <b/>
            <sz val="10"/>
            <rFont val="Segoe UI"/>
            <family val="2"/>
          </rPr>
          <t>Jahresrechnung 2018 in der Zeile mit dem Grundpreis.</t>
        </r>
      </text>
    </comment>
    <comment ref="I11" authorId="0">
      <text>
        <r>
          <rPr>
            <sz val="11"/>
            <rFont val="Segoe UI"/>
            <family val="2"/>
          </rPr>
          <t>Sollte keine wesentliche Veränderung Ihres Wärmebedarfes absehbar sein, können Sie mit diesen Verbrauchszahlen auch in Zukunft rechnen.</t>
        </r>
      </text>
    </comment>
  </commentList>
</comments>
</file>

<file path=xl/comments2.xml><?xml version="1.0" encoding="utf-8"?>
<comments xmlns="http://schemas.openxmlformats.org/spreadsheetml/2006/main">
  <authors>
    <author>QV</author>
  </authors>
  <commentList>
    <comment ref="I10" authorId="0">
      <text>
        <r>
          <rPr>
            <sz val="9"/>
            <rFont val="Segoe UI"/>
            <family val="2"/>
          </rPr>
          <t>Den Anschlusswert finden Sie auf Seite 3 der</t>
        </r>
        <r>
          <rPr>
            <b/>
            <sz val="10"/>
            <rFont val="Segoe UI"/>
            <family val="2"/>
          </rPr>
          <t xml:space="preserve"> Jahresrechnung 2018 in der Zeile mit dem Grundpreis. </t>
        </r>
      </text>
    </comment>
    <comment ref="I18" authorId="0">
      <text>
        <r>
          <rPr>
            <sz val="14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4"/>
            <rFont val="Segoe UI"/>
            <family val="2"/>
          </rPr>
          <t>Garant</t>
        </r>
        <r>
          <rPr>
            <sz val="14"/>
            <rFont val="Segoe UI"/>
            <family val="2"/>
          </rPr>
          <t xml:space="preserve"> für Sie günstiger. Dann sollten Sie überlegen in den Tarif Garant zu wechseln.
</t>
        </r>
      </text>
    </comment>
    <comment ref="I11" authorId="0">
      <text>
        <r>
          <rPr>
            <sz val="11"/>
            <rFont val="Segoe UI"/>
            <family val="2"/>
          </rPr>
          <t>Sollte keine wesentliche Veränderung Ihres Wärmebedarfes absehbar sein, können Sie mit diesen Verbrauchszahlen auch in Zukunft rechen.</t>
        </r>
      </text>
    </comment>
  </commentList>
</comments>
</file>

<file path=xl/comments3.xml><?xml version="1.0" encoding="utf-8"?>
<comments xmlns="http://schemas.openxmlformats.org/spreadsheetml/2006/main">
  <authors>
    <author>QV</author>
  </authors>
  <commentList>
    <comment ref="I10" authorId="0">
      <text>
        <r>
          <rPr>
            <sz val="10"/>
            <rFont val="Segoe UI"/>
            <family val="2"/>
          </rPr>
          <t>Den Anschlusswert finden Sie auf Seite 3 der</t>
        </r>
        <r>
          <rPr>
            <b/>
            <sz val="10"/>
            <rFont val="Segoe UI"/>
            <family val="2"/>
          </rPr>
          <t xml:space="preserve"> Jahresrechnung 2018 in der Zeile mit dem Grundpreis.</t>
        </r>
      </text>
    </comment>
    <comment ref="I11" authorId="0">
      <text>
        <r>
          <rPr>
            <sz val="11"/>
            <rFont val="Segoe UI"/>
            <family val="2"/>
          </rPr>
          <t>Sollte keine wesentliche Veränderung Ihres Wärmebedarfes absehbar sein, können Sie mit diesen Verbrauchszahlen auch in Zukunft rechen.</t>
        </r>
      </text>
    </comment>
    <comment ref="I18" authorId="0">
      <text>
        <r>
          <rPr>
            <sz val="14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4"/>
            <rFont val="Segoe UI"/>
            <family val="2"/>
          </rPr>
          <t>Garant</t>
        </r>
        <r>
          <rPr>
            <sz val="14"/>
            <rFont val="Segoe UI"/>
            <family val="2"/>
          </rPr>
          <t xml:space="preserve"> für Sie günstiger. Dann sollten Sie überlegen in den Tarif Garant zu wechseln.</t>
        </r>
      </text>
    </comment>
  </commentList>
</comments>
</file>

<file path=xl/comments4.xml><?xml version="1.0" encoding="utf-8"?>
<comments xmlns="http://schemas.openxmlformats.org/spreadsheetml/2006/main">
  <authors>
    <author>QV</author>
  </authors>
  <commentList>
    <comment ref="I10" authorId="0">
      <text>
        <r>
          <rPr>
            <sz val="10"/>
            <rFont val="Segoe UI"/>
            <family val="2"/>
          </rPr>
          <t>Den Anschlusswert finden Sie auf Seite 3 der</t>
        </r>
        <r>
          <rPr>
            <b/>
            <sz val="10"/>
            <rFont val="Segoe UI"/>
            <family val="2"/>
          </rPr>
          <t xml:space="preserve"> Jahresrechnung 2018 in der Zeile mit dem Grundpreis.</t>
        </r>
      </text>
    </comment>
    <comment ref="I11" authorId="0">
      <text>
        <r>
          <rPr>
            <sz val="11"/>
            <rFont val="Segoe UI"/>
            <family val="2"/>
          </rPr>
          <t>Sollte keine wesentliche Veränderung Ihres Wärmebedarfes absehbar sein, können Sie mit diesen Verbrauchszahlen auch in Zukunft rechen.</t>
        </r>
      </text>
    </comment>
    <comment ref="I18" authorId="0">
      <text>
        <r>
          <rPr>
            <sz val="14"/>
            <rFont val="Segoe UI"/>
            <family val="2"/>
          </rPr>
          <t xml:space="preserve">Ist der Differenzbetrag positiv - also im "Grünen Bereich" - ist der Tarif </t>
        </r>
        <r>
          <rPr>
            <b/>
            <sz val="14"/>
            <rFont val="Segoe UI"/>
            <family val="2"/>
          </rPr>
          <t>Garant</t>
        </r>
        <r>
          <rPr>
            <sz val="14"/>
            <rFont val="Segoe UI"/>
            <family val="2"/>
          </rPr>
          <t xml:space="preserve"> für Sie günstiger. Dann sollten Sie überlegen in den Tarif Garant zu wechseln.
</t>
        </r>
      </text>
    </comment>
  </commentList>
</comments>
</file>

<file path=xl/sharedStrings.xml><?xml version="1.0" encoding="utf-8"?>
<sst xmlns="http://schemas.openxmlformats.org/spreadsheetml/2006/main" count="147" uniqueCount="48">
  <si>
    <t>Welcher Tarif ist für mich günstiger?</t>
  </si>
  <si>
    <t xml:space="preserve">Anschlusswert: </t>
  </si>
  <si>
    <t>kW</t>
  </si>
  <si>
    <t>MWh</t>
  </si>
  <si>
    <t>Komfort</t>
  </si>
  <si>
    <t>Garant</t>
  </si>
  <si>
    <t>Tarif</t>
  </si>
  <si>
    <t xml:space="preserve">Jahresverbrauchskosten </t>
  </si>
  <si>
    <t>Differenz</t>
  </si>
  <si>
    <t>€/kW</t>
  </si>
  <si>
    <t>Zählergebühr bis 20 kW Anschlussleistung:</t>
  </si>
  <si>
    <t>Zählergebühr über 20 kW Anschlussleistung:</t>
  </si>
  <si>
    <t>€</t>
  </si>
  <si>
    <t xml:space="preserve">Netto </t>
  </si>
  <si>
    <t>Brutto</t>
  </si>
  <si>
    <t xml:space="preserve">Grundpreise Zone 1 </t>
  </si>
  <si>
    <t>€/MWh</t>
  </si>
  <si>
    <t xml:space="preserve"> bis 2023</t>
  </si>
  <si>
    <t>Grundpreise Zone 2</t>
  </si>
  <si>
    <t>Grundpreise Zone 3</t>
  </si>
  <si>
    <t>Vollbenutzungsstunden</t>
  </si>
  <si>
    <t>Anschlusswert bis 20 kW</t>
  </si>
  <si>
    <t xml:space="preserve">Angenommene Inflationsrate: </t>
  </si>
  <si>
    <t>€/kW/a</t>
  </si>
  <si>
    <t>Ihren  Anschlusswert und Ihren Jahresverbrauch bitte hier eingeben:</t>
  </si>
  <si>
    <t>Jahresverbrauch von 2019 oder hochgerechnet für 2020:</t>
  </si>
  <si>
    <t>Anschlusswert 20 - 50 kW</t>
  </si>
  <si>
    <t>0-50 kW</t>
  </si>
  <si>
    <t>50-100 kW</t>
  </si>
  <si>
    <t>Preise für Tarif Komfort - bisheriger Tarif</t>
  </si>
  <si>
    <t>Preise für Tarif Garant - neuer Tarif nach Mediation</t>
  </si>
  <si>
    <t>Anschlusswert 50 - 100 kW</t>
  </si>
  <si>
    <r>
      <t xml:space="preserve">Um eine Entscheidung treffen zu können, müssen der </t>
    </r>
    <r>
      <rPr>
        <b/>
        <sz val="14"/>
        <color indexed="8"/>
        <rFont val="Calibri"/>
        <family val="2"/>
      </rPr>
      <t xml:space="preserve">Anschlusswert </t>
    </r>
    <r>
      <rPr>
        <sz val="14"/>
        <color indexed="8"/>
        <rFont val="Calibri"/>
        <family val="2"/>
      </rPr>
      <t xml:space="preserve">und der </t>
    </r>
    <r>
      <rPr>
        <b/>
        <sz val="14"/>
        <color indexed="8"/>
        <rFont val="Calibri"/>
        <family val="2"/>
      </rPr>
      <t>Jahresverbrauch</t>
    </r>
    <r>
      <rPr>
        <sz val="14"/>
        <color indexed="8"/>
        <rFont val="Calibri"/>
        <family val="2"/>
      </rPr>
      <t xml:space="preserve"> bekannt sein.</t>
    </r>
  </si>
  <si>
    <t>Zur Wahl stehen zwei Tarife, die sich je nach Verbrauch und Anschlusswert in den Jahreskosten unterscheiden.</t>
  </si>
  <si>
    <t>Anschlusswert 100 - 500 kW</t>
  </si>
  <si>
    <t>100-500 kW</t>
  </si>
  <si>
    <t xml:space="preserve">Preiserhöhung </t>
  </si>
  <si>
    <t>Basis 2020</t>
  </si>
  <si>
    <t>Mehrwertsteuersatz</t>
  </si>
  <si>
    <t>Jahresverbrauch von 2019 oder hochgerechnet für 2022</t>
  </si>
  <si>
    <t>13.01.2022 UP</t>
  </si>
  <si>
    <t>R1</t>
  </si>
  <si>
    <t>Basis 2021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</si>
  <si>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-Preis</t>
    </r>
  </si>
  <si>
    <t>Arbeitspreis inkl. Konzessionsabgabe (aber ohne CO2-Preis)</t>
  </si>
  <si>
    <t>Wir erwarten nach Corona auch wieder eine inflationsbedingte Preissteigerung im Tarif Komfort.</t>
  </si>
  <si>
    <r>
      <t>Die Preise des Tarifes Garant ändern sich nicht bis einschließlich 2023 (bis auf die zusätzliche CO</t>
    </r>
    <r>
      <rPr>
        <vertAlign val="subscript"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>-Abgabe).</t>
    </r>
  </si>
  <si>
    <r>
      <t>Werte inkl. Konzessionsabgabe und ohne CO</t>
    </r>
    <r>
      <rPr>
        <vertAlign val="subscript"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>-Preis.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</si>
</sst>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name val="Segoe UI"/>
      <family val="2"/>
    </font>
    <font>
      <b/>
      <sz val="16"/>
      <name val="Segoe UI"/>
      <family val="2"/>
    </font>
    <font>
      <vertAlign val="subscript"/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sz val="14"/>
      <color theme="8"/>
      <name val="Calibri"/>
      <family val="2"/>
    </font>
    <font>
      <sz val="11"/>
      <color theme="8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58" fillId="33" borderId="18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9" fillId="13" borderId="18" xfId="0" applyFont="1" applyFill="1" applyBorder="1" applyAlignment="1">
      <alignment horizontal="right"/>
    </xf>
    <xf numFmtId="0" fontId="59" fillId="13" borderId="18" xfId="0" applyFont="1" applyFill="1" applyBorder="1" applyAlignment="1">
      <alignment horizontal="left"/>
    </xf>
    <xf numFmtId="0" fontId="59" fillId="33" borderId="19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61" fillId="0" borderId="0" xfId="0" applyFont="1" applyBorder="1" applyAlignment="1">
      <alignment/>
    </xf>
    <xf numFmtId="0" fontId="6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5" fillId="0" borderId="0" xfId="0" applyFont="1" applyBorder="1" applyAlignment="1">
      <alignment/>
    </xf>
    <xf numFmtId="166" fontId="61" fillId="8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1" fontId="63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164" fontId="61" fillId="0" borderId="0" xfId="0" applyNumberFormat="1" applyFont="1" applyBorder="1" applyAlignment="1">
      <alignment/>
    </xf>
    <xf numFmtId="164" fontId="61" fillId="33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165" fontId="61" fillId="34" borderId="0" xfId="0" applyNumberFormat="1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33" borderId="19" xfId="0" applyFont="1" applyFill="1" applyBorder="1" applyAlignment="1">
      <alignment/>
    </xf>
    <xf numFmtId="1" fontId="0" fillId="0" borderId="0" xfId="0" applyNumberFormat="1" applyAlignment="1">
      <alignment/>
    </xf>
    <xf numFmtId="0" fontId="60" fillId="0" borderId="21" xfId="0" applyFont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164" fontId="61" fillId="0" borderId="21" xfId="0" applyNumberFormat="1" applyFont="1" applyBorder="1" applyAlignment="1">
      <alignment/>
    </xf>
    <xf numFmtId="164" fontId="61" fillId="33" borderId="22" xfId="0" applyNumberFormat="1" applyFont="1" applyFill="1" applyBorder="1" applyAlignment="1">
      <alignment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165" fontId="61" fillId="34" borderId="21" xfId="0" applyNumberFormat="1" applyFont="1" applyFill="1" applyBorder="1" applyAlignment="1">
      <alignment/>
    </xf>
    <xf numFmtId="165" fontId="61" fillId="8" borderId="22" xfId="0" applyNumberFormat="1" applyFont="1" applyFill="1" applyBorder="1" applyAlignment="1">
      <alignment/>
    </xf>
    <xf numFmtId="164" fontId="61" fillId="0" borderId="23" xfId="0" applyNumberFormat="1" applyFont="1" applyBorder="1" applyAlignment="1">
      <alignment/>
    </xf>
    <xf numFmtId="164" fontId="61" fillId="33" borderId="24" xfId="0" applyNumberFormat="1" applyFont="1" applyFill="1" applyBorder="1" applyAlignment="1">
      <alignment/>
    </xf>
    <xf numFmtId="0" fontId="64" fillId="33" borderId="18" xfId="0" applyFont="1" applyFill="1" applyBorder="1" applyAlignment="1">
      <alignment/>
    </xf>
    <xf numFmtId="165" fontId="56" fillId="0" borderId="0" xfId="0" applyNumberFormat="1" applyFont="1" applyBorder="1" applyAlignment="1">
      <alignment/>
    </xf>
    <xf numFmtId="0" fontId="65" fillId="33" borderId="18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165" fontId="6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7</xdr:row>
      <xdr:rowOff>28575</xdr:rowOff>
    </xdr:from>
    <xdr:to>
      <xdr:col>8</xdr:col>
      <xdr:colOff>123825</xdr:colOff>
      <xdr:row>10</xdr:row>
      <xdr:rowOff>76200</xdr:rowOff>
    </xdr:to>
    <xdr:sp>
      <xdr:nvSpPr>
        <xdr:cNvPr id="1" name="Gebogener Pfeil 2"/>
        <xdr:cNvSpPr>
          <a:spLocks/>
        </xdr:cNvSpPr>
      </xdr:nvSpPr>
      <xdr:spPr>
        <a:xfrm rot="4331235">
          <a:off x="5572125" y="1181100"/>
          <a:ext cx="647700" cy="733425"/>
        </a:xfrm>
        <a:custGeom>
          <a:pathLst>
            <a:path h="679893" w="661565">
              <a:moveTo>
                <a:pt x="41348" y="339947"/>
              </a:moveTo>
              <a:cubicBezTo>
                <a:pt x="41348" y="191850"/>
                <a:pt x="146566" y="66131"/>
                <a:pt x="288584" y="44539"/>
              </a:cubicBezTo>
              <a:cubicBezTo>
                <a:pt x="432466" y="22663"/>
                <a:pt x="569738" y="114335"/>
                <a:pt x="609302" y="258717"/>
              </a:cubicBezTo>
              <a:lnTo>
                <a:pt x="648872" y="258716"/>
              </a:lnTo>
              <a:lnTo>
                <a:pt x="578869" y="339946"/>
              </a:lnTo>
              <a:lnTo>
                <a:pt x="483481" y="258716"/>
              </a:lnTo>
              <a:lnTo>
                <a:pt x="522331" y="258716"/>
              </a:lnTo>
              <a:cubicBezTo>
                <a:pt x="484643" y="161791"/>
                <a:pt x="385840" y="107026"/>
                <a:pt x="287851" y="128750"/>
              </a:cubicBezTo>
              <a:cubicBezTo>
                <a:pt x="192346" y="149923"/>
                <a:pt x="124043" y="237985"/>
                <a:pt x="124043" y="339947"/>
              </a:cubicBezTo>
              <a:lnTo>
                <a:pt x="41348" y="339947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2</xdr:row>
      <xdr:rowOff>28575</xdr:rowOff>
    </xdr:from>
    <xdr:to>
      <xdr:col>13</xdr:col>
      <xdr:colOff>762000</xdr:colOff>
      <xdr:row>2</xdr:row>
      <xdr:rowOff>247650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3812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7</xdr:row>
      <xdr:rowOff>47625</xdr:rowOff>
    </xdr:from>
    <xdr:to>
      <xdr:col>8</xdr:col>
      <xdr:colOff>161925</xdr:colOff>
      <xdr:row>10</xdr:row>
      <xdr:rowOff>95250</xdr:rowOff>
    </xdr:to>
    <xdr:sp>
      <xdr:nvSpPr>
        <xdr:cNvPr id="1" name="Gebogener Pfeil 1"/>
        <xdr:cNvSpPr>
          <a:spLocks/>
        </xdr:cNvSpPr>
      </xdr:nvSpPr>
      <xdr:spPr>
        <a:xfrm rot="4331235">
          <a:off x="5610225" y="1209675"/>
          <a:ext cx="647700" cy="733425"/>
        </a:xfrm>
        <a:custGeom>
          <a:pathLst>
            <a:path h="651318" w="728240">
              <a:moveTo>
                <a:pt x="40707" y="325659"/>
              </a:moveTo>
              <a:cubicBezTo>
                <a:pt x="40707" y="182212"/>
                <a:pt x="161733" y="61127"/>
                <a:pt x="323235" y="42993"/>
              </a:cubicBezTo>
              <a:cubicBezTo>
                <a:pt x="476235" y="25814"/>
                <a:pt x="621713" y="106218"/>
                <a:pt x="670751" y="235062"/>
              </a:cubicBezTo>
              <a:lnTo>
                <a:pt x="708072" y="235062"/>
              </a:lnTo>
              <a:lnTo>
                <a:pt x="646825" y="325659"/>
              </a:lnTo>
              <a:lnTo>
                <a:pt x="545243" y="235062"/>
              </a:lnTo>
              <a:lnTo>
                <a:pt x="580823" y="235062"/>
              </a:lnTo>
              <a:cubicBezTo>
                <a:pt x="533361" y="154754"/>
                <a:pt x="428997" y="110038"/>
                <a:pt x="323855" y="124959"/>
              </a:cubicBezTo>
              <a:cubicBezTo>
                <a:pt x="207388" y="141488"/>
                <a:pt x="122122" y="226317"/>
                <a:pt x="122122" y="325659"/>
              </a:cubicBezTo>
              <a:lnTo>
                <a:pt x="40707" y="32565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723900</xdr:colOff>
      <xdr:row>2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190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7</xdr:row>
      <xdr:rowOff>28575</xdr:rowOff>
    </xdr:from>
    <xdr:to>
      <xdr:col>8</xdr:col>
      <xdr:colOff>152400</xdr:colOff>
      <xdr:row>10</xdr:row>
      <xdr:rowOff>76200</xdr:rowOff>
    </xdr:to>
    <xdr:sp>
      <xdr:nvSpPr>
        <xdr:cNvPr id="1" name="Gebogener Pfeil 1"/>
        <xdr:cNvSpPr>
          <a:spLocks/>
        </xdr:cNvSpPr>
      </xdr:nvSpPr>
      <xdr:spPr>
        <a:xfrm rot="4331235">
          <a:off x="5581650" y="1200150"/>
          <a:ext cx="647700" cy="733425"/>
        </a:xfrm>
        <a:custGeom>
          <a:pathLst>
            <a:path h="651318" w="728240">
              <a:moveTo>
                <a:pt x="40707" y="325659"/>
              </a:moveTo>
              <a:cubicBezTo>
                <a:pt x="40707" y="182212"/>
                <a:pt x="161733" y="61127"/>
                <a:pt x="323235" y="42993"/>
              </a:cubicBezTo>
              <a:cubicBezTo>
                <a:pt x="476235" y="25814"/>
                <a:pt x="621713" y="106218"/>
                <a:pt x="670751" y="235062"/>
              </a:cubicBezTo>
              <a:lnTo>
                <a:pt x="708072" y="235062"/>
              </a:lnTo>
              <a:lnTo>
                <a:pt x="646825" y="325659"/>
              </a:lnTo>
              <a:lnTo>
                <a:pt x="545243" y="235062"/>
              </a:lnTo>
              <a:lnTo>
                <a:pt x="580823" y="235062"/>
              </a:lnTo>
              <a:cubicBezTo>
                <a:pt x="533361" y="154754"/>
                <a:pt x="428997" y="110038"/>
                <a:pt x="323855" y="124959"/>
              </a:cubicBezTo>
              <a:cubicBezTo>
                <a:pt x="207388" y="141488"/>
                <a:pt x="122122" y="226317"/>
                <a:pt x="122122" y="325659"/>
              </a:cubicBezTo>
              <a:lnTo>
                <a:pt x="40707" y="32565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723900</xdr:colOff>
      <xdr:row>2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28600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7</xdr:row>
      <xdr:rowOff>28575</xdr:rowOff>
    </xdr:from>
    <xdr:to>
      <xdr:col>8</xdr:col>
      <xdr:colOff>142875</xdr:colOff>
      <xdr:row>10</xdr:row>
      <xdr:rowOff>76200</xdr:rowOff>
    </xdr:to>
    <xdr:sp>
      <xdr:nvSpPr>
        <xdr:cNvPr id="1" name="Gebogener Pfeil 1"/>
        <xdr:cNvSpPr>
          <a:spLocks/>
        </xdr:cNvSpPr>
      </xdr:nvSpPr>
      <xdr:spPr>
        <a:xfrm rot="4331235">
          <a:off x="5581650" y="1190625"/>
          <a:ext cx="647700" cy="733425"/>
        </a:xfrm>
        <a:custGeom>
          <a:pathLst>
            <a:path h="651318" w="728240">
              <a:moveTo>
                <a:pt x="40707" y="325659"/>
              </a:moveTo>
              <a:cubicBezTo>
                <a:pt x="40707" y="182212"/>
                <a:pt x="161733" y="61127"/>
                <a:pt x="323235" y="42993"/>
              </a:cubicBezTo>
              <a:cubicBezTo>
                <a:pt x="476235" y="25814"/>
                <a:pt x="621713" y="106218"/>
                <a:pt x="670751" y="235062"/>
              </a:cubicBezTo>
              <a:lnTo>
                <a:pt x="708072" y="235062"/>
              </a:lnTo>
              <a:lnTo>
                <a:pt x="646825" y="325659"/>
              </a:lnTo>
              <a:lnTo>
                <a:pt x="545243" y="235062"/>
              </a:lnTo>
              <a:lnTo>
                <a:pt x="580823" y="235062"/>
              </a:lnTo>
              <a:cubicBezTo>
                <a:pt x="533361" y="154754"/>
                <a:pt x="428997" y="110038"/>
                <a:pt x="323855" y="124959"/>
              </a:cubicBezTo>
              <a:cubicBezTo>
                <a:pt x="207388" y="141488"/>
                <a:pt x="122122" y="226317"/>
                <a:pt x="122122" y="325659"/>
              </a:cubicBezTo>
              <a:lnTo>
                <a:pt x="40707" y="32565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723900</xdr:colOff>
      <xdr:row>2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190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2.140625" style="0" customWidth="1"/>
    <col min="2" max="2" width="2.00390625" style="0" customWidth="1"/>
    <col min="3" max="3" width="26.7109375" style="0" customWidth="1"/>
    <col min="4" max="4" width="9.14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6.28125" style="0" customWidth="1"/>
    <col min="10" max="10" width="9.7109375" style="0" customWidth="1"/>
    <col min="11" max="11" width="12.57421875" style="0" customWidth="1"/>
    <col min="12" max="12" width="12.00390625" style="0" customWidth="1"/>
    <col min="13" max="13" width="12.140625" style="0" customWidth="1"/>
    <col min="14" max="14" width="12.00390625" style="0" customWidth="1"/>
    <col min="15" max="15" width="10.140625" style="0" customWidth="1"/>
    <col min="16" max="16" width="4.00390625" style="0" customWidth="1"/>
  </cols>
  <sheetData>
    <row r="1" ht="10.5" customHeight="1" thickBot="1"/>
    <row r="2" spans="2:16" ht="6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21">
      <c r="B3" s="24"/>
      <c r="C3" s="26" t="s">
        <v>0</v>
      </c>
      <c r="D3" s="27"/>
      <c r="E3" s="27"/>
      <c r="F3" s="72" t="s">
        <v>21</v>
      </c>
      <c r="G3" s="71"/>
      <c r="H3" s="28"/>
      <c r="I3" s="28"/>
      <c r="J3" s="2"/>
      <c r="K3" s="2"/>
      <c r="L3" s="2"/>
      <c r="M3" s="2"/>
      <c r="N3" s="2"/>
      <c r="O3" s="25" t="s">
        <v>40</v>
      </c>
      <c r="P3" s="29" t="s">
        <v>41</v>
      </c>
    </row>
    <row r="4" spans="2:16" ht="9" customHeight="1">
      <c r="B4" s="24"/>
      <c r="C4" s="30"/>
      <c r="D4" s="30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9"/>
    </row>
    <row r="5" spans="2:16" ht="18.75">
      <c r="B5" s="24"/>
      <c r="C5" s="30" t="s">
        <v>33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</row>
    <row r="6" spans="2:16" ht="18.75">
      <c r="B6" s="24"/>
      <c r="C6" s="30" t="s">
        <v>32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/>
    </row>
    <row r="7" spans="2:16" ht="6.75" customHeigh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/>
    </row>
    <row r="8" spans="2:16" ht="18.75">
      <c r="B8" s="24"/>
      <c r="C8" s="31" t="s">
        <v>24</v>
      </c>
      <c r="D8" s="32"/>
      <c r="E8" s="32"/>
      <c r="F8" s="32"/>
      <c r="G8" s="32"/>
      <c r="H8" s="25"/>
      <c r="I8" s="25"/>
      <c r="J8" s="25"/>
      <c r="K8" s="25"/>
      <c r="L8" s="25"/>
      <c r="M8" s="25"/>
      <c r="N8" s="25"/>
      <c r="O8" s="25"/>
      <c r="P8" s="29"/>
    </row>
    <row r="9" spans="2:16" ht="16.5" customHeight="1">
      <c r="B9" s="24"/>
      <c r="C9" s="3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</row>
    <row r="10" spans="2:16" ht="18.75">
      <c r="B10" s="24"/>
      <c r="C10" s="30" t="s">
        <v>1</v>
      </c>
      <c r="D10" s="30"/>
      <c r="E10" s="30"/>
      <c r="F10" s="30"/>
      <c r="G10" s="34">
        <v>10</v>
      </c>
      <c r="H10" s="25" t="s">
        <v>2</v>
      </c>
      <c r="I10" s="25"/>
      <c r="J10" s="25"/>
      <c r="K10" s="25"/>
      <c r="L10" s="25"/>
      <c r="M10" s="25"/>
      <c r="N10" s="25"/>
      <c r="O10" s="25"/>
      <c r="P10" s="29"/>
    </row>
    <row r="11" spans="2:16" ht="18.75">
      <c r="B11" s="24"/>
      <c r="C11" s="30" t="s">
        <v>39</v>
      </c>
      <c r="D11" s="30"/>
      <c r="E11" s="30"/>
      <c r="F11" s="30"/>
      <c r="G11" s="34">
        <v>14</v>
      </c>
      <c r="H11" s="25" t="s">
        <v>3</v>
      </c>
      <c r="I11" s="25"/>
      <c r="J11" s="25"/>
      <c r="K11" s="25"/>
      <c r="L11" s="25"/>
      <c r="M11" s="25"/>
      <c r="N11" s="25"/>
      <c r="O11" s="25"/>
      <c r="P11" s="29"/>
    </row>
    <row r="12" spans="2:16" ht="9" customHeight="1">
      <c r="B12" s="24"/>
      <c r="C12" s="33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9"/>
    </row>
    <row r="13" spans="2:16" ht="15">
      <c r="B13" s="24"/>
      <c r="C13" s="35" t="s">
        <v>20</v>
      </c>
      <c r="D13" s="35"/>
      <c r="E13" s="35"/>
      <c r="F13" s="35"/>
      <c r="G13" s="36">
        <f>1000*G11/G10</f>
        <v>1400</v>
      </c>
      <c r="H13" s="25"/>
      <c r="I13" s="25"/>
      <c r="J13" s="25"/>
      <c r="K13" s="25"/>
      <c r="L13" s="25"/>
      <c r="M13" s="25"/>
      <c r="N13" s="25"/>
      <c r="O13" s="25"/>
      <c r="P13" s="29"/>
    </row>
    <row r="14" spans="2:16" ht="1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9"/>
    </row>
    <row r="15" spans="2:16" ht="18.75">
      <c r="B15" s="24"/>
      <c r="C15" s="30"/>
      <c r="D15" s="30"/>
      <c r="E15" s="73" t="s">
        <v>6</v>
      </c>
      <c r="F15" s="74"/>
      <c r="G15" s="30"/>
      <c r="H15" s="25"/>
      <c r="I15" s="25"/>
      <c r="J15" s="25"/>
      <c r="K15" s="25"/>
      <c r="L15" s="25"/>
      <c r="M15" s="25"/>
      <c r="N15" s="25"/>
      <c r="O15" s="25"/>
      <c r="P15" s="29"/>
    </row>
    <row r="16" spans="2:16" ht="18.75">
      <c r="B16" s="24"/>
      <c r="C16" s="37" t="s">
        <v>7</v>
      </c>
      <c r="D16" s="30"/>
      <c r="E16" s="51" t="s">
        <v>4</v>
      </c>
      <c r="F16" s="52" t="s">
        <v>5</v>
      </c>
      <c r="G16" s="38" t="s">
        <v>8</v>
      </c>
      <c r="H16" s="25"/>
      <c r="I16" s="25"/>
      <c r="J16" s="25"/>
      <c r="K16" s="25"/>
      <c r="L16" s="25"/>
      <c r="M16" s="25"/>
      <c r="N16" s="25"/>
      <c r="O16" s="25"/>
      <c r="P16" s="29"/>
    </row>
    <row r="17" spans="2:16" ht="2.25" customHeight="1">
      <c r="B17" s="24"/>
      <c r="C17" s="37"/>
      <c r="D17" s="30"/>
      <c r="E17" s="51"/>
      <c r="F17" s="52"/>
      <c r="G17" s="38"/>
      <c r="H17" s="25"/>
      <c r="I17" s="25"/>
      <c r="J17" s="25"/>
      <c r="K17" s="25"/>
      <c r="L17" s="25"/>
      <c r="M17" s="25"/>
      <c r="N17" s="25"/>
      <c r="O17" s="25"/>
      <c r="P17" s="29"/>
    </row>
    <row r="18" spans="2:16" ht="18.75">
      <c r="B18" s="24"/>
      <c r="C18" s="30">
        <v>2020</v>
      </c>
      <c r="D18" s="30"/>
      <c r="E18" s="53">
        <f>+$G$10*Tarifpreise!H15+G11*Tarifpreise!H18</f>
        <v>1798.0662</v>
      </c>
      <c r="F18" s="54">
        <f>+Tarifpreise!$H$6+$G$11*Tarifpreise!$H$8</f>
        <v>1560.7325999999998</v>
      </c>
      <c r="G18" s="39">
        <f>+E18-F18</f>
        <v>237.33360000000016</v>
      </c>
      <c r="H18" s="25"/>
      <c r="I18" s="25"/>
      <c r="J18" s="25"/>
      <c r="K18" s="25"/>
      <c r="L18" s="25"/>
      <c r="M18" s="25"/>
      <c r="N18" s="25"/>
      <c r="O18" s="25"/>
      <c r="P18" s="29"/>
    </row>
    <row r="19" spans="2:16" ht="18.75">
      <c r="B19" s="24"/>
      <c r="C19" s="30">
        <v>2021</v>
      </c>
      <c r="D19" s="30"/>
      <c r="E19" s="53">
        <f>+$G$10*Tarifpreise!$L$15+$G$11*Tarifpreise!$L$18</f>
        <v>1738.0188000000003</v>
      </c>
      <c r="F19" s="54">
        <f>+Tarifpreise!$H$6+$G$11*Tarifpreise!$H$8</f>
        <v>1560.7325999999998</v>
      </c>
      <c r="G19" s="39">
        <f>+E19-F19</f>
        <v>177.28620000000046</v>
      </c>
      <c r="H19" s="25"/>
      <c r="I19" s="25"/>
      <c r="J19" s="25"/>
      <c r="K19" s="25"/>
      <c r="L19" s="25"/>
      <c r="M19" s="25"/>
      <c r="N19" s="25"/>
      <c r="O19" s="25"/>
      <c r="P19" s="29"/>
    </row>
    <row r="20" spans="2:16" ht="18.75">
      <c r="B20" s="24"/>
      <c r="C20" s="30">
        <v>2022</v>
      </c>
      <c r="D20" s="30"/>
      <c r="E20" s="53">
        <f>+$G$10*Tarifpreise!$P$15+$G$11*Tarifpreise!$P$18</f>
        <v>1811.6798</v>
      </c>
      <c r="F20" s="54">
        <f>+Tarifpreise!$H$6+$G$11*Tarifpreise!$H$8</f>
        <v>1560.7325999999998</v>
      </c>
      <c r="G20" s="39">
        <f>+E20-F20</f>
        <v>250.94720000000007</v>
      </c>
      <c r="H20" s="25"/>
      <c r="I20" s="25"/>
      <c r="J20" s="25"/>
      <c r="K20" s="25"/>
      <c r="L20" s="25"/>
      <c r="M20" s="25"/>
      <c r="N20" s="25"/>
      <c r="O20" s="25"/>
      <c r="P20" s="29"/>
    </row>
    <row r="21" spans="2:16" ht="7.5" customHeight="1">
      <c r="B21" s="24"/>
      <c r="C21" s="30"/>
      <c r="D21" s="30"/>
      <c r="E21" s="55"/>
      <c r="F21" s="56"/>
      <c r="G21" s="30"/>
      <c r="H21" s="25"/>
      <c r="I21" s="25"/>
      <c r="J21" s="25"/>
      <c r="K21" s="25"/>
      <c r="L21" s="25"/>
      <c r="M21" s="25"/>
      <c r="N21" s="25"/>
      <c r="O21" s="25"/>
      <c r="P21" s="29"/>
    </row>
    <row r="22" spans="2:16" ht="18.75">
      <c r="B22" s="24"/>
      <c r="C22" s="41" t="s">
        <v>22</v>
      </c>
      <c r="D22" s="42"/>
      <c r="E22" s="57"/>
      <c r="F22" s="58">
        <v>0.04</v>
      </c>
      <c r="G22" s="43"/>
      <c r="H22" s="25"/>
      <c r="I22" s="25"/>
      <c r="J22" s="25"/>
      <c r="K22" s="25"/>
      <c r="L22" s="25"/>
      <c r="M22" s="25"/>
      <c r="N22" s="25"/>
      <c r="O22" s="25"/>
      <c r="P22" s="29"/>
    </row>
    <row r="23" spans="2:16" ht="18.75">
      <c r="B23" s="24"/>
      <c r="C23" s="30">
        <v>2023</v>
      </c>
      <c r="D23" s="30"/>
      <c r="E23" s="59">
        <f>+E20*($F$22+1)</f>
        <v>1884.146992</v>
      </c>
      <c r="F23" s="60">
        <f>+Tarifpreise!$H$6+$G$11*Tarifpreise!$H$8</f>
        <v>1560.7325999999998</v>
      </c>
      <c r="G23" s="39">
        <f>+E23-F23</f>
        <v>323.41439200000013</v>
      </c>
      <c r="H23" s="25"/>
      <c r="I23" s="25"/>
      <c r="J23" s="25"/>
      <c r="K23" s="25"/>
      <c r="L23" s="25"/>
      <c r="M23" s="25"/>
      <c r="N23" s="25"/>
      <c r="O23" s="25"/>
      <c r="P23" s="29"/>
    </row>
    <row r="24" spans="2:16" ht="12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9"/>
    </row>
    <row r="25" spans="2:16" ht="20.25">
      <c r="B25" s="24"/>
      <c r="C25" s="30" t="s">
        <v>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9"/>
    </row>
    <row r="26" spans="2:16" ht="20.25">
      <c r="B26" s="24"/>
      <c r="C26" s="30" t="s">
        <v>46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9"/>
    </row>
    <row r="27" spans="2:16" ht="18.75">
      <c r="B27" s="24"/>
      <c r="C27" s="30" t="s">
        <v>45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9"/>
    </row>
    <row r="28" spans="2:16" ht="6" customHeight="1" thickBo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</sheetData>
  <sheetProtection/>
  <mergeCells count="1">
    <mergeCell ref="E15:F15"/>
  </mergeCells>
  <conditionalFormatting sqref="G18">
    <cfRule type="cellIs" priority="4" dxfId="15" operator="greaterThan" stopIfTrue="1">
      <formula>0</formula>
    </cfRule>
  </conditionalFormatting>
  <conditionalFormatting sqref="G19:G20">
    <cfRule type="cellIs" priority="3" dxfId="15" operator="greaterThan" stopIfTrue="1">
      <formula>0</formula>
    </cfRule>
  </conditionalFormatting>
  <conditionalFormatting sqref="G23">
    <cfRule type="cellIs" priority="2" dxfId="15" operator="greaterThan" stopIfTrue="1">
      <formula>0</formula>
    </cfRule>
  </conditionalFormatting>
  <dataValidations count="1">
    <dataValidation type="decimal" allowBlank="1" showInputMessage="1" showErrorMessage="1" errorTitle="Bis 20 kW" error="Bitte nur bis 20 kW eingeben, sonst anderes Tabellenblatt benutzen" sqref="G10">
      <formula1>0</formula1>
      <formula2>20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M25" sqref="M2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26.7109375" style="0" customWidth="1"/>
    <col min="4" max="4" width="9.14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6.28125" style="0" customWidth="1"/>
    <col min="10" max="10" width="9.7109375" style="0" customWidth="1"/>
    <col min="11" max="11" width="12.57421875" style="0" customWidth="1"/>
    <col min="12" max="12" width="12.00390625" style="0" customWidth="1"/>
    <col min="13" max="13" width="12.140625" style="0" customWidth="1"/>
    <col min="14" max="14" width="12.00390625" style="0" customWidth="1"/>
    <col min="15" max="15" width="10.140625" style="0" customWidth="1"/>
    <col min="16" max="16" width="4.00390625" style="0" customWidth="1"/>
  </cols>
  <sheetData>
    <row r="1" ht="10.5" customHeight="1" thickBot="1"/>
    <row r="2" spans="2:16" ht="6.7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21">
      <c r="B3" s="24"/>
      <c r="C3" s="26" t="s">
        <v>0</v>
      </c>
      <c r="D3" s="27"/>
      <c r="E3" s="27"/>
      <c r="F3" s="72" t="s">
        <v>26</v>
      </c>
      <c r="G3" s="71"/>
      <c r="H3" s="28"/>
      <c r="I3" s="28"/>
      <c r="J3" s="2"/>
      <c r="K3" s="2"/>
      <c r="L3" s="2"/>
      <c r="M3" s="2"/>
      <c r="N3" s="2"/>
      <c r="O3" s="25"/>
      <c r="P3" s="29"/>
    </row>
    <row r="4" spans="2:16" ht="9" customHeight="1">
      <c r="B4" s="24"/>
      <c r="C4" s="30"/>
      <c r="D4" s="30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9"/>
    </row>
    <row r="5" spans="2:16" ht="18.75">
      <c r="B5" s="24"/>
      <c r="C5" s="30" t="s">
        <v>33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</row>
    <row r="6" spans="2:16" ht="18.75">
      <c r="B6" s="24"/>
      <c r="C6" s="30" t="s">
        <v>32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/>
    </row>
    <row r="7" spans="2:16" ht="6.75" customHeigh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/>
    </row>
    <row r="8" spans="2:16" ht="18.75">
      <c r="B8" s="24"/>
      <c r="C8" s="31" t="s">
        <v>24</v>
      </c>
      <c r="D8" s="32"/>
      <c r="E8" s="32"/>
      <c r="F8" s="32"/>
      <c r="G8" s="32"/>
      <c r="H8" s="25"/>
      <c r="I8" s="25"/>
      <c r="J8" s="25"/>
      <c r="K8" s="25"/>
      <c r="L8" s="25"/>
      <c r="M8" s="25"/>
      <c r="N8" s="25"/>
      <c r="O8" s="25"/>
      <c r="P8" s="29"/>
    </row>
    <row r="9" spans="2:16" ht="16.5" customHeight="1">
      <c r="B9" s="24"/>
      <c r="C9" s="3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</row>
    <row r="10" spans="2:16" ht="18.75">
      <c r="B10" s="24"/>
      <c r="C10" s="30" t="s">
        <v>1</v>
      </c>
      <c r="D10" s="47"/>
      <c r="E10" s="47"/>
      <c r="F10" s="47"/>
      <c r="G10" s="34">
        <v>50</v>
      </c>
      <c r="H10" s="25" t="s">
        <v>2</v>
      </c>
      <c r="I10" s="25"/>
      <c r="J10" s="25"/>
      <c r="K10" s="25"/>
      <c r="L10" s="25"/>
      <c r="M10" s="25"/>
      <c r="N10" s="25"/>
      <c r="O10" s="25"/>
      <c r="P10" s="29"/>
    </row>
    <row r="11" spans="2:16" ht="18.75">
      <c r="B11" s="24"/>
      <c r="C11" s="30" t="s">
        <v>25</v>
      </c>
      <c r="D11" s="47"/>
      <c r="E11" s="47"/>
      <c r="F11" s="47"/>
      <c r="G11" s="34">
        <v>80</v>
      </c>
      <c r="H11" s="25" t="s">
        <v>3</v>
      </c>
      <c r="I11" s="25"/>
      <c r="J11" s="25"/>
      <c r="K11" s="25"/>
      <c r="L11" s="25"/>
      <c r="M11" s="25"/>
      <c r="N11" s="25"/>
      <c r="O11" s="25"/>
      <c r="P11" s="29"/>
    </row>
    <row r="12" spans="2:16" ht="8.25" customHeight="1">
      <c r="B12" s="24"/>
      <c r="C12" s="37"/>
      <c r="D12" s="30"/>
      <c r="E12" s="30"/>
      <c r="F12" s="30"/>
      <c r="G12" s="30"/>
      <c r="H12" s="25"/>
      <c r="I12" s="25"/>
      <c r="J12" s="25"/>
      <c r="K12" s="25"/>
      <c r="L12" s="25"/>
      <c r="M12" s="25"/>
      <c r="N12" s="25"/>
      <c r="O12" s="25"/>
      <c r="P12" s="29"/>
    </row>
    <row r="13" spans="2:16" ht="15">
      <c r="B13" s="24"/>
      <c r="C13" s="35" t="s">
        <v>20</v>
      </c>
      <c r="D13" s="35"/>
      <c r="E13" s="35"/>
      <c r="F13" s="35"/>
      <c r="G13" s="36">
        <f>1000*G11/G10</f>
        <v>1600</v>
      </c>
      <c r="H13" s="25"/>
      <c r="I13" s="25"/>
      <c r="J13" s="25"/>
      <c r="K13" s="25"/>
      <c r="L13" s="25"/>
      <c r="M13" s="25"/>
      <c r="N13" s="25"/>
      <c r="O13" s="25"/>
      <c r="P13" s="29"/>
    </row>
    <row r="14" spans="2:16" ht="1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9"/>
    </row>
    <row r="15" spans="2:16" ht="18.75">
      <c r="B15" s="24"/>
      <c r="C15" s="30"/>
      <c r="D15" s="30"/>
      <c r="E15" s="73" t="s">
        <v>6</v>
      </c>
      <c r="F15" s="74"/>
      <c r="G15" s="30"/>
      <c r="H15" s="25"/>
      <c r="I15" s="25"/>
      <c r="J15" s="25"/>
      <c r="K15" s="25"/>
      <c r="L15" s="25"/>
      <c r="M15" s="25"/>
      <c r="N15" s="25"/>
      <c r="O15" s="25"/>
      <c r="P15" s="29"/>
    </row>
    <row r="16" spans="2:16" ht="18.75">
      <c r="B16" s="24"/>
      <c r="C16" s="37" t="s">
        <v>7</v>
      </c>
      <c r="D16" s="30"/>
      <c r="E16" s="51" t="s">
        <v>4</v>
      </c>
      <c r="F16" s="52" t="s">
        <v>5</v>
      </c>
      <c r="G16" s="48" t="s">
        <v>8</v>
      </c>
      <c r="H16" s="25"/>
      <c r="I16" s="25"/>
      <c r="J16" s="25"/>
      <c r="K16" s="25"/>
      <c r="L16" s="25"/>
      <c r="M16" s="25"/>
      <c r="N16" s="25"/>
      <c r="O16" s="25"/>
      <c r="P16" s="29"/>
    </row>
    <row r="17" spans="2:16" ht="2.25" customHeight="1">
      <c r="B17" s="24"/>
      <c r="C17" s="37"/>
      <c r="D17" s="30"/>
      <c r="E17" s="51"/>
      <c r="F17" s="52"/>
      <c r="G17" s="48"/>
      <c r="H17" s="25"/>
      <c r="I17" s="25"/>
      <c r="J17" s="25"/>
      <c r="K17" s="25"/>
      <c r="L17" s="25"/>
      <c r="M17" s="25"/>
      <c r="N17" s="25"/>
      <c r="O17" s="25"/>
      <c r="P17" s="29"/>
    </row>
    <row r="18" spans="2:16" ht="18.75">
      <c r="B18" s="24"/>
      <c r="C18" s="30">
        <v>2020</v>
      </c>
      <c r="D18" s="30"/>
      <c r="E18" s="53">
        <f>$G$10*Tarifpreise!H15+$G$11*Tarifpreise!$H$18</f>
        <v>9710.519</v>
      </c>
      <c r="F18" s="54">
        <f>+Tarifpreise!$H$6+($G$10-20)*Tarifpreise!$H$7+$G$11*Tarifpreise!$H$8</f>
        <v>8673.671999999999</v>
      </c>
      <c r="G18" s="39">
        <f>+E18-F18</f>
        <v>1036.8470000000016</v>
      </c>
      <c r="H18" s="25"/>
      <c r="I18" s="25"/>
      <c r="J18" s="25"/>
      <c r="K18" s="25"/>
      <c r="L18" s="25"/>
      <c r="M18" s="25"/>
      <c r="N18" s="25"/>
      <c r="O18" s="25"/>
      <c r="P18" s="29"/>
    </row>
    <row r="19" spans="2:16" ht="18.75">
      <c r="B19" s="24"/>
      <c r="C19" s="30">
        <v>2021</v>
      </c>
      <c r="D19" s="30"/>
      <c r="E19" s="53">
        <f>$G$10*Tarifpreise!L15+$G$11*Tarifpreise!$L$18</f>
        <v>9357.446</v>
      </c>
      <c r="F19" s="54">
        <f>+Tarifpreise!$H$6+($G$10-20)*Tarifpreise!$H$7+$G$11*Tarifpreise!$H$8</f>
        <v>8673.671999999999</v>
      </c>
      <c r="G19" s="39">
        <f>+E19-F19</f>
        <v>683.7740000000013</v>
      </c>
      <c r="H19" s="25"/>
      <c r="I19" s="25"/>
      <c r="J19" s="25"/>
      <c r="K19" s="25"/>
      <c r="L19" s="25"/>
      <c r="M19" s="25"/>
      <c r="N19" s="25"/>
      <c r="O19" s="25"/>
      <c r="P19" s="29"/>
    </row>
    <row r="20" spans="2:16" ht="18.75">
      <c r="B20" s="24"/>
      <c r="C20" s="30">
        <v>2022</v>
      </c>
      <c r="D20" s="30"/>
      <c r="E20" s="53">
        <f>$G$10*Tarifpreise!P15+$G$11*Tarifpreise!$P$18</f>
        <v>9770.971</v>
      </c>
      <c r="F20" s="54">
        <f>+Tarifpreise!$H$6+($G$10-20)*Tarifpreise!$H$7+$G$11*Tarifpreise!$H$8</f>
        <v>8673.671999999999</v>
      </c>
      <c r="G20" s="39">
        <f>+E20-F20</f>
        <v>1097.299000000001</v>
      </c>
      <c r="H20" s="25"/>
      <c r="I20" s="25"/>
      <c r="J20" s="25"/>
      <c r="K20" s="25"/>
      <c r="L20" s="25"/>
      <c r="M20" s="25"/>
      <c r="N20" s="25"/>
      <c r="O20" s="25"/>
      <c r="P20" s="29"/>
    </row>
    <row r="21" spans="2:16" ht="7.5" customHeight="1">
      <c r="B21" s="24"/>
      <c r="C21" s="30"/>
      <c r="D21" s="30"/>
      <c r="E21" s="55"/>
      <c r="F21" s="56"/>
      <c r="G21" s="30"/>
      <c r="H21" s="25"/>
      <c r="I21" s="25"/>
      <c r="J21" s="25"/>
      <c r="K21" s="25"/>
      <c r="L21" s="25"/>
      <c r="M21" s="25"/>
      <c r="N21" s="25"/>
      <c r="O21" s="25"/>
      <c r="P21" s="29"/>
    </row>
    <row r="22" spans="2:16" ht="18.75">
      <c r="B22" s="24"/>
      <c r="C22" s="41" t="s">
        <v>22</v>
      </c>
      <c r="D22" s="42"/>
      <c r="E22" s="57"/>
      <c r="F22" s="58">
        <v>0.04</v>
      </c>
      <c r="G22" s="43"/>
      <c r="H22" s="25"/>
      <c r="I22" s="25"/>
      <c r="J22" s="25"/>
      <c r="K22" s="25"/>
      <c r="L22" s="25"/>
      <c r="M22" s="25"/>
      <c r="N22" s="25"/>
      <c r="O22" s="25"/>
      <c r="P22" s="29"/>
    </row>
    <row r="23" spans="2:16" ht="18.75">
      <c r="B23" s="24"/>
      <c r="C23" s="30">
        <v>2023</v>
      </c>
      <c r="D23" s="30"/>
      <c r="E23" s="59">
        <f>+E20*($F$22+1)</f>
        <v>10161.80984</v>
      </c>
      <c r="F23" s="60">
        <f>+Tarifpreise!$H$6+($G$10-20)*Tarifpreise!$H$7+$G$11*Tarifpreise!$H$8</f>
        <v>8673.671999999999</v>
      </c>
      <c r="G23" s="39">
        <f>+E23-F23</f>
        <v>1488.1378400000012</v>
      </c>
      <c r="H23" s="25"/>
      <c r="I23" s="25"/>
      <c r="J23" s="25"/>
      <c r="K23" s="25"/>
      <c r="L23" s="25"/>
      <c r="M23" s="25"/>
      <c r="N23" s="25"/>
      <c r="O23" s="25"/>
      <c r="P23" s="29"/>
    </row>
    <row r="24" spans="2:16" ht="12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9"/>
    </row>
    <row r="25" spans="2:16" ht="20.25">
      <c r="B25" s="24"/>
      <c r="C25" s="30" t="s">
        <v>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9"/>
    </row>
    <row r="26" spans="2:16" ht="20.25">
      <c r="B26" s="24"/>
      <c r="C26" s="30" t="s">
        <v>46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9"/>
    </row>
    <row r="27" spans="2:16" ht="18.75">
      <c r="B27" s="24"/>
      <c r="C27" s="30" t="s">
        <v>45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9"/>
    </row>
    <row r="28" spans="2:16" ht="5.25" customHeight="1" thickBo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</sheetData>
  <sheetProtection/>
  <mergeCells count="1">
    <mergeCell ref="E15:F15"/>
  </mergeCells>
  <conditionalFormatting sqref="G18">
    <cfRule type="cellIs" priority="5" dxfId="15" operator="greaterThan" stopIfTrue="1">
      <formula>0</formula>
    </cfRule>
  </conditionalFormatting>
  <conditionalFormatting sqref="G19">
    <cfRule type="cellIs" priority="4" dxfId="15" operator="greaterThan" stopIfTrue="1">
      <formula>0</formula>
    </cfRule>
  </conditionalFormatting>
  <conditionalFormatting sqref="G23">
    <cfRule type="cellIs" priority="3" dxfId="15" operator="greaterThan" stopIfTrue="1">
      <formula>0</formula>
    </cfRule>
  </conditionalFormatting>
  <conditionalFormatting sqref="G20">
    <cfRule type="cellIs" priority="1" dxfId="15" operator="greaterThan" stopIfTrue="1">
      <formula>0</formula>
    </cfRule>
  </conditionalFormatting>
  <dataValidations count="1">
    <dataValidation type="decimal" allowBlank="1" showInputMessage="1" showErrorMessage="1" errorTitle="Bis 100kW" error="Bitte nur bis 100 kW eingeben, sonst anderes Tabellenblatt benutzen" sqref="G10">
      <formula1>20.001</formula1>
      <formula2>50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X16" sqref="X16"/>
    </sheetView>
  </sheetViews>
  <sheetFormatPr defaultColWidth="11.421875" defaultRowHeight="15"/>
  <cols>
    <col min="1" max="1" width="1.7109375" style="0" customWidth="1"/>
    <col min="2" max="2" width="2.140625" style="0" customWidth="1"/>
    <col min="3" max="3" width="26.7109375" style="0" customWidth="1"/>
    <col min="4" max="4" width="9.14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6.28125" style="0" customWidth="1"/>
    <col min="10" max="10" width="9.7109375" style="0" customWidth="1"/>
    <col min="11" max="11" width="12.57421875" style="0" customWidth="1"/>
    <col min="12" max="12" width="12.00390625" style="0" customWidth="1"/>
    <col min="13" max="13" width="12.140625" style="0" customWidth="1"/>
    <col min="14" max="14" width="12.00390625" style="0" customWidth="1"/>
    <col min="15" max="15" width="10.140625" style="0" customWidth="1"/>
    <col min="16" max="16" width="4.00390625" style="0" customWidth="1"/>
  </cols>
  <sheetData>
    <row r="1" ht="10.5" customHeight="1" thickBot="1"/>
    <row r="2" spans="2:16" ht="7.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21">
      <c r="B3" s="24"/>
      <c r="C3" s="26" t="s">
        <v>0</v>
      </c>
      <c r="D3" s="27"/>
      <c r="E3" s="27"/>
      <c r="F3" s="72" t="s">
        <v>31</v>
      </c>
      <c r="G3" s="71"/>
      <c r="H3" s="28"/>
      <c r="I3" s="28"/>
      <c r="J3" s="2"/>
      <c r="K3" s="2"/>
      <c r="L3" s="2"/>
      <c r="M3" s="2"/>
      <c r="N3" s="2"/>
      <c r="O3" s="25"/>
      <c r="P3" s="29"/>
    </row>
    <row r="4" spans="2:16" ht="9" customHeight="1">
      <c r="B4" s="24"/>
      <c r="C4" s="30"/>
      <c r="D4" s="30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9"/>
    </row>
    <row r="5" spans="2:16" ht="18.75">
      <c r="B5" s="24"/>
      <c r="C5" s="30" t="s">
        <v>33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</row>
    <row r="6" spans="2:16" ht="18.75">
      <c r="B6" s="24"/>
      <c r="C6" s="30" t="s">
        <v>32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/>
    </row>
    <row r="7" spans="2:16" ht="6.75" customHeigh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/>
    </row>
    <row r="8" spans="2:16" ht="18.75">
      <c r="B8" s="24"/>
      <c r="C8" s="31" t="s">
        <v>24</v>
      </c>
      <c r="D8" s="32"/>
      <c r="E8" s="32"/>
      <c r="F8" s="32"/>
      <c r="G8" s="32"/>
      <c r="H8" s="25"/>
      <c r="I8" s="25"/>
      <c r="J8" s="25"/>
      <c r="K8" s="25"/>
      <c r="L8" s="25"/>
      <c r="M8" s="25"/>
      <c r="N8" s="25"/>
      <c r="O8" s="25"/>
      <c r="P8" s="29"/>
    </row>
    <row r="9" spans="2:16" ht="16.5" customHeight="1">
      <c r="B9" s="24"/>
      <c r="C9" s="3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</row>
    <row r="10" spans="2:16" ht="18.75">
      <c r="B10" s="24"/>
      <c r="C10" s="30" t="s">
        <v>1</v>
      </c>
      <c r="D10" s="47"/>
      <c r="E10" s="47"/>
      <c r="F10" s="47"/>
      <c r="G10" s="34">
        <v>55</v>
      </c>
      <c r="H10" s="25" t="s">
        <v>2</v>
      </c>
      <c r="I10" s="25"/>
      <c r="J10" s="25"/>
      <c r="K10" s="25"/>
      <c r="L10" s="25"/>
      <c r="M10" s="25"/>
      <c r="N10" s="25"/>
      <c r="O10" s="25"/>
      <c r="P10" s="29"/>
    </row>
    <row r="11" spans="2:16" ht="18.75">
      <c r="B11" s="24"/>
      <c r="C11" s="30" t="s">
        <v>25</v>
      </c>
      <c r="D11" s="47"/>
      <c r="E11" s="47"/>
      <c r="F11" s="47"/>
      <c r="G11" s="34">
        <v>100</v>
      </c>
      <c r="H11" s="25" t="s">
        <v>3</v>
      </c>
      <c r="I11" s="25"/>
      <c r="J11" s="25"/>
      <c r="K11" s="25"/>
      <c r="L11" s="25"/>
      <c r="M11" s="25"/>
      <c r="N11" s="25"/>
      <c r="O11" s="25"/>
      <c r="P11" s="29"/>
    </row>
    <row r="12" spans="2:16" ht="8.25" customHeight="1">
      <c r="B12" s="24"/>
      <c r="C12" s="37"/>
      <c r="D12" s="30"/>
      <c r="E12" s="30"/>
      <c r="F12" s="30"/>
      <c r="G12" s="30"/>
      <c r="H12" s="25"/>
      <c r="I12" s="25"/>
      <c r="J12" s="25"/>
      <c r="K12" s="25"/>
      <c r="L12" s="25"/>
      <c r="M12" s="25"/>
      <c r="N12" s="25"/>
      <c r="O12" s="25"/>
      <c r="P12" s="29"/>
    </row>
    <row r="13" spans="2:16" ht="15">
      <c r="B13" s="24"/>
      <c r="C13" s="35" t="s">
        <v>20</v>
      </c>
      <c r="D13" s="35"/>
      <c r="E13" s="35"/>
      <c r="F13" s="35"/>
      <c r="G13" s="36">
        <f>1000*G11/G10</f>
        <v>1818.1818181818182</v>
      </c>
      <c r="H13" s="25"/>
      <c r="I13" s="25"/>
      <c r="J13" s="25"/>
      <c r="K13" s="25"/>
      <c r="L13" s="25"/>
      <c r="M13" s="25"/>
      <c r="N13" s="25"/>
      <c r="O13" s="25"/>
      <c r="P13" s="29"/>
    </row>
    <row r="14" spans="2:16" ht="15">
      <c r="B14" s="24"/>
      <c r="C14" s="35"/>
      <c r="D14" s="35"/>
      <c r="E14" s="35"/>
      <c r="F14" s="35"/>
      <c r="G14" s="36"/>
      <c r="H14" s="25"/>
      <c r="I14" s="25"/>
      <c r="J14" s="25"/>
      <c r="K14" s="25"/>
      <c r="L14" s="25"/>
      <c r="M14" s="25"/>
      <c r="N14" s="25"/>
      <c r="O14" s="25"/>
      <c r="P14" s="29"/>
    </row>
    <row r="15" spans="2:16" ht="18.75">
      <c r="B15" s="24"/>
      <c r="C15" s="30"/>
      <c r="D15" s="30"/>
      <c r="E15" s="73" t="s">
        <v>6</v>
      </c>
      <c r="F15" s="74"/>
      <c r="G15" s="30"/>
      <c r="H15" s="25"/>
      <c r="I15" s="25"/>
      <c r="J15" s="25"/>
      <c r="K15" s="25"/>
      <c r="L15" s="25"/>
      <c r="M15" s="25"/>
      <c r="N15" s="25"/>
      <c r="O15" s="25"/>
      <c r="P15" s="29"/>
    </row>
    <row r="16" spans="2:16" ht="18.75">
      <c r="B16" s="24"/>
      <c r="C16" s="37" t="s">
        <v>7</v>
      </c>
      <c r="D16" s="30"/>
      <c r="E16" s="51" t="s">
        <v>4</v>
      </c>
      <c r="F16" s="52" t="s">
        <v>5</v>
      </c>
      <c r="G16" s="48" t="s">
        <v>8</v>
      </c>
      <c r="H16" s="25"/>
      <c r="I16" s="25"/>
      <c r="J16" s="25"/>
      <c r="K16" s="25"/>
      <c r="L16" s="25"/>
      <c r="M16" s="25"/>
      <c r="N16" s="25"/>
      <c r="O16" s="25"/>
      <c r="P16" s="29"/>
    </row>
    <row r="17" spans="2:16" ht="2.25" customHeight="1">
      <c r="B17" s="24"/>
      <c r="C17" s="37"/>
      <c r="D17" s="30"/>
      <c r="E17" s="51"/>
      <c r="F17" s="52"/>
      <c r="G17" s="48"/>
      <c r="H17" s="25"/>
      <c r="I17" s="25"/>
      <c r="J17" s="25"/>
      <c r="K17" s="25"/>
      <c r="L17" s="25"/>
      <c r="M17" s="25"/>
      <c r="N17" s="25"/>
      <c r="O17" s="25"/>
      <c r="P17" s="29"/>
    </row>
    <row r="18" spans="2:16" ht="18.75">
      <c r="B18" s="24"/>
      <c r="C18" s="30">
        <v>2020</v>
      </c>
      <c r="D18" s="30"/>
      <c r="E18" s="53">
        <f>50*Tarifpreise!H15+($G$10-50)*Tarifpreise!H16+$G$11*Tarifpreise!$H$18</f>
        <v>11471.1835</v>
      </c>
      <c r="F18" s="54">
        <f>+Tarifpreise!$H$6+($G$10-20)*Tarifpreise!$H$7+$G$11*Tarifpreise!$H$8</f>
        <v>10770.689999999999</v>
      </c>
      <c r="G18" s="39">
        <f>+E18-F18</f>
        <v>700.4935000000005</v>
      </c>
      <c r="H18" s="25"/>
      <c r="I18" s="25"/>
      <c r="J18" s="25"/>
      <c r="K18" s="25"/>
      <c r="L18" s="25"/>
      <c r="M18" s="25"/>
      <c r="N18" s="25"/>
      <c r="O18" s="25"/>
      <c r="P18" s="29"/>
    </row>
    <row r="19" spans="2:16" ht="18.75">
      <c r="B19" s="24"/>
      <c r="C19" s="30">
        <v>2021</v>
      </c>
      <c r="D19" s="30"/>
      <c r="E19" s="53">
        <f>50*Tarifpreise!L15+($G$10-50)*Tarifpreise!L16+$G$11*Tarifpreise!$L$18</f>
        <v>11018.031500000001</v>
      </c>
      <c r="F19" s="54">
        <f>+Tarifpreise!$H$6+($G$10-20)*Tarifpreise!$H$7+$G$11*Tarifpreise!$H$8</f>
        <v>10770.689999999999</v>
      </c>
      <c r="G19" s="39">
        <f>+E19-F19</f>
        <v>247.34150000000227</v>
      </c>
      <c r="H19" s="25"/>
      <c r="I19" s="25"/>
      <c r="J19" s="25"/>
      <c r="K19" s="25"/>
      <c r="L19" s="25"/>
      <c r="M19" s="25"/>
      <c r="N19" s="25"/>
      <c r="O19" s="25"/>
      <c r="P19" s="29"/>
    </row>
    <row r="20" spans="2:16" ht="18.75">
      <c r="B20" s="24"/>
      <c r="C20" s="30">
        <v>2022</v>
      </c>
      <c r="D20" s="30"/>
      <c r="E20" s="53">
        <f>50*Tarifpreise!P15+($G$10-50)*Tarifpreise!P16+$G$11*Tarifpreise!$P$18</f>
        <v>11526.221</v>
      </c>
      <c r="F20" s="54">
        <f>+Tarifpreise!$H$6+($G$10-20)*Tarifpreise!$H$7+$G$11*Tarifpreise!$H$8</f>
        <v>10770.689999999999</v>
      </c>
      <c r="G20" s="39">
        <f>+E20-F20</f>
        <v>755.5310000000009</v>
      </c>
      <c r="H20" s="25"/>
      <c r="I20" s="25"/>
      <c r="J20" s="25"/>
      <c r="K20" s="25"/>
      <c r="L20" s="25"/>
      <c r="M20" s="25"/>
      <c r="N20" s="25"/>
      <c r="O20" s="25"/>
      <c r="P20" s="29"/>
    </row>
    <row r="21" spans="2:16" ht="7.5" customHeight="1">
      <c r="B21" s="24"/>
      <c r="C21" s="30"/>
      <c r="D21" s="30"/>
      <c r="E21" s="55"/>
      <c r="F21" s="56"/>
      <c r="G21" s="30"/>
      <c r="H21" s="25"/>
      <c r="I21" s="25"/>
      <c r="J21" s="25"/>
      <c r="K21" s="25"/>
      <c r="L21" s="25"/>
      <c r="M21" s="25"/>
      <c r="N21" s="25"/>
      <c r="O21" s="25"/>
      <c r="P21" s="29"/>
    </row>
    <row r="22" spans="2:16" ht="18.75">
      <c r="B22" s="24"/>
      <c r="C22" s="41" t="s">
        <v>22</v>
      </c>
      <c r="D22" s="42"/>
      <c r="E22" s="57"/>
      <c r="F22" s="58">
        <v>0.04</v>
      </c>
      <c r="G22" s="43"/>
      <c r="H22" s="25"/>
      <c r="I22" s="25"/>
      <c r="J22" s="25"/>
      <c r="K22" s="25"/>
      <c r="L22" s="25"/>
      <c r="M22" s="25"/>
      <c r="N22" s="25"/>
      <c r="O22" s="25"/>
      <c r="P22" s="29"/>
    </row>
    <row r="23" spans="2:16" ht="18.75">
      <c r="B23" s="24"/>
      <c r="C23" s="30">
        <v>2023</v>
      </c>
      <c r="D23" s="30"/>
      <c r="E23" s="59">
        <f>+E20*($F$22+1)</f>
        <v>11987.26984</v>
      </c>
      <c r="F23" s="60">
        <f>+Tarifpreise!$H$6+$G$11*Tarifpreise!$H$8+($G$10-20)*Tarifpreise!$H$7</f>
        <v>10770.689999999997</v>
      </c>
      <c r="G23" s="39">
        <f>+E23-F23</f>
        <v>1216.579840000004</v>
      </c>
      <c r="H23" s="25"/>
      <c r="I23" s="25"/>
      <c r="J23" s="25"/>
      <c r="K23" s="25"/>
      <c r="L23" s="25"/>
      <c r="M23" s="25"/>
      <c r="N23" s="25"/>
      <c r="O23" s="25"/>
      <c r="P23" s="29"/>
    </row>
    <row r="24" spans="2:16" ht="12" customHeight="1">
      <c r="B24" s="24"/>
      <c r="C24" s="30"/>
      <c r="D24" s="30"/>
      <c r="E24" s="39"/>
      <c r="F24" s="40"/>
      <c r="G24" s="39"/>
      <c r="H24" s="25"/>
      <c r="I24" s="25"/>
      <c r="J24" s="25"/>
      <c r="K24" s="25"/>
      <c r="L24" s="25"/>
      <c r="M24" s="25"/>
      <c r="N24" s="25"/>
      <c r="O24" s="25"/>
      <c r="P24" s="29"/>
    </row>
    <row r="25" spans="2:16" ht="20.25">
      <c r="B25" s="24"/>
      <c r="C25" s="30" t="s">
        <v>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9"/>
    </row>
    <row r="26" spans="2:16" ht="20.25">
      <c r="B26" s="24"/>
      <c r="C26" s="30" t="s">
        <v>46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9"/>
    </row>
    <row r="27" spans="2:16" ht="18.75">
      <c r="B27" s="24"/>
      <c r="C27" s="30" t="s">
        <v>45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9"/>
    </row>
    <row r="28" spans="2:16" ht="6" customHeight="1" thickBo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</sheetData>
  <sheetProtection/>
  <mergeCells count="1">
    <mergeCell ref="E15:F15"/>
  </mergeCells>
  <conditionalFormatting sqref="G18">
    <cfRule type="cellIs" priority="5" dxfId="15" operator="greaterThan" stopIfTrue="1">
      <formula>0</formula>
    </cfRule>
  </conditionalFormatting>
  <conditionalFormatting sqref="G19">
    <cfRule type="cellIs" priority="4" dxfId="15" operator="greaterThan" stopIfTrue="1">
      <formula>0</formula>
    </cfRule>
  </conditionalFormatting>
  <conditionalFormatting sqref="G23:G24">
    <cfRule type="cellIs" priority="3" dxfId="15" operator="greaterThan" stopIfTrue="1">
      <formula>0</formula>
    </cfRule>
  </conditionalFormatting>
  <conditionalFormatting sqref="G20">
    <cfRule type="cellIs" priority="1" dxfId="15" operator="greaterThan" stopIfTrue="1">
      <formula>0</formula>
    </cfRule>
  </conditionalFormatting>
  <dataValidations count="1">
    <dataValidation type="decimal" allowBlank="1" showInputMessage="1" showErrorMessage="1" errorTitle="Bis 100kW" error="Bitte nur von 50,001 bis 100 kW eingeben, sonst anderes Tabellenblatt benutzen." sqref="G10">
      <formula1>50.001</formula1>
      <formula2>100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S15" sqref="S15"/>
    </sheetView>
  </sheetViews>
  <sheetFormatPr defaultColWidth="11.421875" defaultRowHeight="15"/>
  <cols>
    <col min="1" max="1" width="1.8515625" style="0" customWidth="1"/>
    <col min="2" max="2" width="2.140625" style="0" customWidth="1"/>
    <col min="3" max="3" width="26.7109375" style="0" customWidth="1"/>
    <col min="4" max="4" width="9.14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6.28125" style="0" customWidth="1"/>
    <col min="10" max="10" width="9.7109375" style="0" customWidth="1"/>
    <col min="11" max="11" width="12.57421875" style="0" customWidth="1"/>
    <col min="12" max="12" width="12.00390625" style="0" customWidth="1"/>
    <col min="13" max="13" width="12.140625" style="0" customWidth="1"/>
    <col min="14" max="14" width="12.00390625" style="0" customWidth="1"/>
    <col min="15" max="15" width="10.140625" style="0" customWidth="1"/>
    <col min="16" max="16" width="4.00390625" style="0" customWidth="1"/>
  </cols>
  <sheetData>
    <row r="1" ht="10.5" customHeight="1" thickBot="1"/>
    <row r="2" spans="2:16" ht="6.7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21">
      <c r="B3" s="24"/>
      <c r="C3" s="26" t="s">
        <v>0</v>
      </c>
      <c r="D3" s="27"/>
      <c r="E3" s="27"/>
      <c r="F3" s="72" t="s">
        <v>34</v>
      </c>
      <c r="G3" s="71"/>
      <c r="H3" s="28"/>
      <c r="I3" s="28"/>
      <c r="J3" s="2"/>
      <c r="K3" s="2"/>
      <c r="L3" s="2"/>
      <c r="M3" s="2"/>
      <c r="N3" s="2"/>
      <c r="O3" s="25"/>
      <c r="P3" s="29"/>
    </row>
    <row r="4" spans="2:16" ht="9" customHeight="1">
      <c r="B4" s="24"/>
      <c r="C4" s="30"/>
      <c r="D4" s="30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9"/>
    </row>
    <row r="5" spans="2:16" ht="18.75">
      <c r="B5" s="24"/>
      <c r="C5" s="30" t="s">
        <v>33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</row>
    <row r="6" spans="2:16" ht="18.75">
      <c r="B6" s="24"/>
      <c r="C6" s="30" t="s">
        <v>32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/>
    </row>
    <row r="7" spans="2:16" ht="6.75" customHeigh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/>
    </row>
    <row r="8" spans="2:16" ht="18.75">
      <c r="B8" s="24"/>
      <c r="C8" s="31" t="s">
        <v>24</v>
      </c>
      <c r="D8" s="32"/>
      <c r="E8" s="32"/>
      <c r="F8" s="32"/>
      <c r="G8" s="32"/>
      <c r="H8" s="25"/>
      <c r="I8" s="25"/>
      <c r="J8" s="25"/>
      <c r="K8" s="25"/>
      <c r="L8" s="25"/>
      <c r="M8" s="25"/>
      <c r="N8" s="25"/>
      <c r="O8" s="25"/>
      <c r="P8" s="29"/>
    </row>
    <row r="9" spans="2:16" ht="16.5" customHeight="1">
      <c r="B9" s="24"/>
      <c r="C9" s="3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</row>
    <row r="10" spans="2:16" ht="18.75">
      <c r="B10" s="24"/>
      <c r="C10" s="30" t="s">
        <v>1</v>
      </c>
      <c r="D10" s="47"/>
      <c r="E10" s="47"/>
      <c r="F10" s="47"/>
      <c r="G10" s="34">
        <v>116.5</v>
      </c>
      <c r="H10" s="25" t="s">
        <v>2</v>
      </c>
      <c r="I10" s="25"/>
      <c r="J10" s="25"/>
      <c r="K10" s="25"/>
      <c r="L10" s="25"/>
      <c r="M10" s="25"/>
      <c r="N10" s="25"/>
      <c r="O10" s="25"/>
      <c r="P10" s="29"/>
    </row>
    <row r="11" spans="2:16" ht="18.75">
      <c r="B11" s="24"/>
      <c r="C11" s="30" t="s">
        <v>25</v>
      </c>
      <c r="D11" s="47"/>
      <c r="E11" s="47"/>
      <c r="F11" s="47"/>
      <c r="G11" s="34">
        <v>190</v>
      </c>
      <c r="H11" s="25" t="s">
        <v>3</v>
      </c>
      <c r="I11" s="25"/>
      <c r="J11" s="25"/>
      <c r="K11" s="25"/>
      <c r="L11" s="25"/>
      <c r="M11" s="25"/>
      <c r="N11" s="25"/>
      <c r="O11" s="25"/>
      <c r="P11" s="29"/>
    </row>
    <row r="12" spans="2:16" ht="8.25" customHeight="1">
      <c r="B12" s="24"/>
      <c r="C12" s="37"/>
      <c r="D12" s="30"/>
      <c r="E12" s="30"/>
      <c r="F12" s="30"/>
      <c r="G12" s="30"/>
      <c r="H12" s="25"/>
      <c r="I12" s="25"/>
      <c r="J12" s="25"/>
      <c r="K12" s="25"/>
      <c r="L12" s="25"/>
      <c r="M12" s="25"/>
      <c r="N12" s="25"/>
      <c r="O12" s="25"/>
      <c r="P12" s="29"/>
    </row>
    <row r="13" spans="2:16" ht="15">
      <c r="B13" s="24"/>
      <c r="C13" s="35" t="s">
        <v>20</v>
      </c>
      <c r="D13" s="35"/>
      <c r="E13" s="35"/>
      <c r="F13" s="35"/>
      <c r="G13" s="36">
        <f>1000*G11/G10</f>
        <v>1630.901287553648</v>
      </c>
      <c r="H13" s="25"/>
      <c r="I13" s="25"/>
      <c r="J13" s="25"/>
      <c r="K13" s="25"/>
      <c r="L13" s="25"/>
      <c r="M13" s="25"/>
      <c r="N13" s="25"/>
      <c r="O13" s="25"/>
      <c r="P13" s="29"/>
    </row>
    <row r="14" spans="2:16" ht="15">
      <c r="B14" s="24"/>
      <c r="C14" s="35"/>
      <c r="D14" s="35"/>
      <c r="E14" s="35"/>
      <c r="F14" s="35"/>
      <c r="G14" s="36"/>
      <c r="H14" s="25"/>
      <c r="I14" s="25"/>
      <c r="J14" s="25"/>
      <c r="K14" s="25"/>
      <c r="L14" s="25"/>
      <c r="M14" s="25"/>
      <c r="N14" s="25"/>
      <c r="O14" s="25"/>
      <c r="P14" s="29"/>
    </row>
    <row r="15" spans="2:16" ht="18.75">
      <c r="B15" s="24"/>
      <c r="C15" s="30"/>
      <c r="D15" s="30"/>
      <c r="E15" s="73" t="s">
        <v>6</v>
      </c>
      <c r="F15" s="74"/>
      <c r="G15" s="30"/>
      <c r="H15" s="25"/>
      <c r="I15" s="25"/>
      <c r="J15" s="25"/>
      <c r="K15" s="25"/>
      <c r="L15" s="25"/>
      <c r="M15" s="25"/>
      <c r="N15" s="25"/>
      <c r="O15" s="25"/>
      <c r="P15" s="29"/>
    </row>
    <row r="16" spans="2:16" ht="18.75">
      <c r="B16" s="24"/>
      <c r="C16" s="37" t="s">
        <v>7</v>
      </c>
      <c r="D16" s="30"/>
      <c r="E16" s="51" t="s">
        <v>4</v>
      </c>
      <c r="F16" s="52" t="s">
        <v>5</v>
      </c>
      <c r="G16" s="48" t="s">
        <v>8</v>
      </c>
      <c r="H16" s="25"/>
      <c r="I16" s="25"/>
      <c r="J16" s="25"/>
      <c r="K16" s="25"/>
      <c r="L16" s="25"/>
      <c r="M16" s="25"/>
      <c r="N16" s="25"/>
      <c r="O16" s="25"/>
      <c r="P16" s="29"/>
    </row>
    <row r="17" spans="2:16" ht="2.25" customHeight="1">
      <c r="B17" s="24"/>
      <c r="C17" s="37"/>
      <c r="D17" s="30"/>
      <c r="E17" s="51"/>
      <c r="F17" s="52"/>
      <c r="G17" s="48"/>
      <c r="H17" s="25"/>
      <c r="I17" s="25"/>
      <c r="J17" s="25"/>
      <c r="K17" s="25"/>
      <c r="L17" s="25"/>
      <c r="M17" s="25"/>
      <c r="N17" s="25"/>
      <c r="O17" s="25"/>
      <c r="P17" s="29"/>
    </row>
    <row r="18" spans="2:16" ht="18.75">
      <c r="B18" s="24"/>
      <c r="C18" s="30">
        <v>2020</v>
      </c>
      <c r="D18" s="30"/>
      <c r="E18" s="53">
        <f>50*Tarifpreise!H15+50*Tarifpreise!H16+($G$10-100)*Tarifpreise!H17+$G$11*Tarifpreise!$H$18</f>
        <v>21800.13955</v>
      </c>
      <c r="F18" s="54">
        <f>+Tarifpreise!$H$6+($G$10-20)*Tarifpreise!$H$7+$G$11*Tarifpreise!$H$8</f>
        <v>20764.191</v>
      </c>
      <c r="G18" s="39">
        <f>+E18-F18</f>
        <v>1035.948550000001</v>
      </c>
      <c r="H18" s="25"/>
      <c r="I18" s="25"/>
      <c r="J18" s="25"/>
      <c r="K18" s="25"/>
      <c r="L18" s="25"/>
      <c r="M18" s="25"/>
      <c r="N18" s="25"/>
      <c r="O18" s="25"/>
      <c r="P18" s="29"/>
    </row>
    <row r="19" spans="2:16" ht="18.75">
      <c r="B19" s="24"/>
      <c r="C19" s="30">
        <v>2021</v>
      </c>
      <c r="D19" s="30"/>
      <c r="E19" s="53">
        <f>50*Tarifpreise!L15+50*Tarifpreise!L16+($G$10-100)*Tarifpreise!L17+$G$11*Tarifpreise!$L$18</f>
        <v>20938.686650000003</v>
      </c>
      <c r="F19" s="54">
        <f>+Tarifpreise!$H$6+($G$10-20)*Tarifpreise!$H$7+$G$11*Tarifpreise!$H$8</f>
        <v>20764.191</v>
      </c>
      <c r="G19" s="39">
        <f>+E19-F19</f>
        <v>174.4956500000044</v>
      </c>
      <c r="H19" s="25"/>
      <c r="I19" s="25"/>
      <c r="J19" s="25"/>
      <c r="K19" s="25"/>
      <c r="L19" s="25"/>
      <c r="M19" s="25"/>
      <c r="N19" s="25"/>
      <c r="O19" s="25"/>
      <c r="P19" s="29"/>
    </row>
    <row r="20" spans="2:16" ht="18.75">
      <c r="B20" s="24"/>
      <c r="C20" s="30">
        <v>2022</v>
      </c>
      <c r="D20" s="30"/>
      <c r="E20" s="53">
        <f>50*Tarifpreise!P15+50*Tarifpreise!P16+($G$10-100)*Tarifpreise!P17+$G$11*Tarifpreise!$P$18</f>
        <v>21904.44305</v>
      </c>
      <c r="F20" s="54">
        <f>+Tarifpreise!$H$6+($G$10-20)*Tarifpreise!$H$7+$G$11*Tarifpreise!$H$8</f>
        <v>20764.191</v>
      </c>
      <c r="G20" s="39">
        <f>+E20-F20</f>
        <v>1140.2520500000028</v>
      </c>
      <c r="H20" s="25"/>
      <c r="I20" s="25"/>
      <c r="J20" s="25"/>
      <c r="K20" s="25"/>
      <c r="L20" s="25"/>
      <c r="M20" s="25"/>
      <c r="N20" s="25"/>
      <c r="O20" s="25"/>
      <c r="P20" s="29"/>
    </row>
    <row r="21" spans="2:16" ht="8.25" customHeight="1">
      <c r="B21" s="24"/>
      <c r="C21" s="30"/>
      <c r="D21" s="30"/>
      <c r="E21" s="55"/>
      <c r="F21" s="56"/>
      <c r="G21" s="30"/>
      <c r="H21" s="25"/>
      <c r="I21" s="25"/>
      <c r="J21" s="25"/>
      <c r="K21" s="25"/>
      <c r="L21" s="25"/>
      <c r="M21" s="25"/>
      <c r="N21" s="25"/>
      <c r="O21" s="25"/>
      <c r="P21" s="29"/>
    </row>
    <row r="22" spans="2:16" ht="18.75">
      <c r="B22" s="24"/>
      <c r="C22" s="41" t="s">
        <v>22</v>
      </c>
      <c r="D22" s="42"/>
      <c r="E22" s="57"/>
      <c r="F22" s="58">
        <v>0.04</v>
      </c>
      <c r="G22" s="43"/>
      <c r="H22" s="25"/>
      <c r="I22" s="25"/>
      <c r="J22" s="25"/>
      <c r="K22" s="25"/>
      <c r="L22" s="25"/>
      <c r="M22" s="25"/>
      <c r="N22" s="25"/>
      <c r="O22" s="25"/>
      <c r="P22" s="29"/>
    </row>
    <row r="23" spans="2:16" ht="18.75">
      <c r="B23" s="24"/>
      <c r="C23" s="30">
        <v>2023</v>
      </c>
      <c r="D23" s="30"/>
      <c r="E23" s="59">
        <f>+E20*($F$22+1)</f>
        <v>22780.620772000002</v>
      </c>
      <c r="F23" s="60">
        <f>+Tarifpreise!$H$6+$G$11*Tarifpreise!$H$8+($G$10-20)*Tarifpreise!$H$7</f>
        <v>20764.191</v>
      </c>
      <c r="G23" s="39">
        <f>+E23-F23</f>
        <v>2016.4297720000031</v>
      </c>
      <c r="H23" s="25"/>
      <c r="I23" s="25"/>
      <c r="J23" s="25"/>
      <c r="K23" s="25"/>
      <c r="L23" s="25"/>
      <c r="M23" s="25"/>
      <c r="N23" s="25"/>
      <c r="O23" s="25"/>
      <c r="P23" s="29"/>
    </row>
    <row r="24" spans="2:16" ht="12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9"/>
    </row>
    <row r="25" spans="2:16" ht="20.25">
      <c r="B25" s="24"/>
      <c r="C25" s="30" t="s">
        <v>47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9"/>
    </row>
    <row r="26" spans="2:16" ht="20.25">
      <c r="B26" s="24"/>
      <c r="C26" s="30" t="s">
        <v>46</v>
      </c>
      <c r="D26" s="30"/>
      <c r="E26" s="30"/>
      <c r="F26" s="30"/>
      <c r="G26" s="30"/>
      <c r="H26" s="25"/>
      <c r="I26" s="25"/>
      <c r="J26" s="25"/>
      <c r="K26" s="25"/>
      <c r="L26" s="25"/>
      <c r="M26" s="25"/>
      <c r="N26" s="25"/>
      <c r="O26" s="25"/>
      <c r="P26" s="29"/>
    </row>
    <row r="27" spans="2:16" ht="18.75">
      <c r="B27" s="24"/>
      <c r="C27" s="30" t="s">
        <v>45</v>
      </c>
      <c r="D27" s="30"/>
      <c r="E27" s="30"/>
      <c r="F27" s="30"/>
      <c r="G27" s="30"/>
      <c r="H27" s="25"/>
      <c r="I27" s="25"/>
      <c r="J27" s="25"/>
      <c r="K27" s="25"/>
      <c r="L27" s="25"/>
      <c r="M27" s="25"/>
      <c r="N27" s="25"/>
      <c r="O27" s="25"/>
      <c r="P27" s="29"/>
    </row>
    <row r="28" spans="2:16" ht="6.75" customHeight="1" thickBo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</sheetData>
  <sheetProtection/>
  <mergeCells count="1">
    <mergeCell ref="E15:F15"/>
  </mergeCells>
  <conditionalFormatting sqref="G18">
    <cfRule type="cellIs" priority="5" dxfId="15" operator="greaterThan" stopIfTrue="1">
      <formula>0</formula>
    </cfRule>
  </conditionalFormatting>
  <conditionalFormatting sqref="G19">
    <cfRule type="cellIs" priority="4" dxfId="15" operator="greaterThan" stopIfTrue="1">
      <formula>0</formula>
    </cfRule>
  </conditionalFormatting>
  <conditionalFormatting sqref="G23">
    <cfRule type="cellIs" priority="3" dxfId="15" operator="greaterThan" stopIfTrue="1">
      <formula>0</formula>
    </cfRule>
  </conditionalFormatting>
  <conditionalFormatting sqref="G20">
    <cfRule type="cellIs" priority="1" dxfId="15" operator="greaterThan" stopIfTrue="1">
      <formula>0</formula>
    </cfRule>
  </conditionalFormatting>
  <dataValidations count="1">
    <dataValidation type="decimal" allowBlank="1" showInputMessage="1" showErrorMessage="1" errorTitle="Bis 100kW" error="Bitte nur größer 100 kW bis 500 kW eingeben, sonst anderes Tabellenblatt benutzen" sqref="G10">
      <formula1>100.001</formula1>
      <formula2>300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31"/>
  <sheetViews>
    <sheetView zoomScalePageLayoutView="0" workbookViewId="0" topLeftCell="A1">
      <selection activeCell="J38" sqref="J38"/>
    </sheetView>
  </sheetViews>
  <sheetFormatPr defaultColWidth="11.421875" defaultRowHeight="15"/>
  <cols>
    <col min="2" max="2" width="19.140625" style="0" customWidth="1"/>
    <col min="3" max="3" width="14.00390625" style="0" customWidth="1"/>
    <col min="7" max="7" width="8.140625" style="0" customWidth="1"/>
    <col min="9" max="9" width="9.00390625" style="0" customWidth="1"/>
    <col min="11" max="11" width="8.8515625" style="0" customWidth="1"/>
    <col min="13" max="13" width="8.7109375" style="0" customWidth="1"/>
  </cols>
  <sheetData>
    <row r="1" ht="15.75" thickBot="1"/>
    <row r="2" spans="2:9" ht="19.5" thickBot="1">
      <c r="B2" s="19" t="s">
        <v>30</v>
      </c>
      <c r="C2" s="14"/>
      <c r="D2" s="15"/>
      <c r="E2" s="15"/>
      <c r="F2" s="15"/>
      <c r="G2" s="16">
        <v>2019</v>
      </c>
      <c r="H2" s="17" t="s">
        <v>17</v>
      </c>
      <c r="I2" s="18"/>
    </row>
    <row r="3" spans="2:9" ht="6" customHeight="1">
      <c r="B3" s="1"/>
      <c r="C3" s="2"/>
      <c r="D3" s="2"/>
      <c r="E3" s="2"/>
      <c r="F3" s="7"/>
      <c r="G3" s="8"/>
      <c r="H3" s="7"/>
      <c r="I3" s="8"/>
    </row>
    <row r="4" spans="2:9" ht="15">
      <c r="B4" s="1"/>
      <c r="C4" s="2"/>
      <c r="D4" s="2"/>
      <c r="E4" s="2"/>
      <c r="F4" s="78" t="s">
        <v>13</v>
      </c>
      <c r="G4" s="79"/>
      <c r="H4" s="78" t="s">
        <v>14</v>
      </c>
      <c r="I4" s="79"/>
    </row>
    <row r="5" spans="2:9" ht="7.5" customHeight="1">
      <c r="B5" s="1"/>
      <c r="C5" s="2"/>
      <c r="D5" s="2"/>
      <c r="E5" s="2"/>
      <c r="F5" s="11"/>
      <c r="G5" s="3"/>
      <c r="H5" s="12"/>
      <c r="I5" s="3"/>
    </row>
    <row r="6" spans="2:9" ht="15">
      <c r="B6" s="1" t="s">
        <v>10</v>
      </c>
      <c r="C6" s="2"/>
      <c r="D6" s="2"/>
      <c r="E6" s="2"/>
      <c r="F6" s="1">
        <v>120</v>
      </c>
      <c r="G6" s="3" t="s">
        <v>12</v>
      </c>
      <c r="H6" s="13">
        <f>+F6*($D$31+1)</f>
        <v>142.79999999999998</v>
      </c>
      <c r="I6" s="3" t="s">
        <v>12</v>
      </c>
    </row>
    <row r="7" spans="2:9" ht="15">
      <c r="B7" s="1" t="s">
        <v>11</v>
      </c>
      <c r="C7" s="2"/>
      <c r="D7" s="2"/>
      <c r="E7" s="2"/>
      <c r="F7" s="1">
        <v>12</v>
      </c>
      <c r="G7" s="3" t="s">
        <v>9</v>
      </c>
      <c r="H7" s="13">
        <f>+F7*($D$31+1)</f>
        <v>14.28</v>
      </c>
      <c r="I7" s="3" t="s">
        <v>9</v>
      </c>
    </row>
    <row r="8" spans="2:9" ht="15">
      <c r="B8" s="1" t="s">
        <v>44</v>
      </c>
      <c r="C8" s="2"/>
      <c r="D8" s="2"/>
      <c r="E8" s="2"/>
      <c r="F8" s="1">
        <f>84.8+0.31</f>
        <v>85.11</v>
      </c>
      <c r="G8" s="3" t="s">
        <v>16</v>
      </c>
      <c r="H8" s="13">
        <f>+F8*($D$31+1)</f>
        <v>101.28089999999999</v>
      </c>
      <c r="I8" s="3" t="s">
        <v>16</v>
      </c>
    </row>
    <row r="9" spans="2:9" ht="15.75" thickBot="1">
      <c r="B9" s="4"/>
      <c r="C9" s="5"/>
      <c r="D9" s="5"/>
      <c r="E9" s="5"/>
      <c r="F9" s="4"/>
      <c r="G9" s="6"/>
      <c r="H9" s="4"/>
      <c r="I9" s="6"/>
    </row>
    <row r="10" ht="4.5" customHeight="1" thickBot="1"/>
    <row r="11" spans="2:18" ht="19.5" thickBot="1">
      <c r="B11" s="19" t="s">
        <v>29</v>
      </c>
      <c r="C11" s="20"/>
      <c r="D11" s="20"/>
      <c r="E11" s="20"/>
      <c r="F11" s="75">
        <v>2020</v>
      </c>
      <c r="G11" s="76"/>
      <c r="H11" s="76"/>
      <c r="I11" s="77"/>
      <c r="J11" s="75">
        <v>2021</v>
      </c>
      <c r="K11" s="76"/>
      <c r="L11" s="76"/>
      <c r="M11" s="77"/>
      <c r="N11" s="75">
        <v>2022</v>
      </c>
      <c r="O11" s="76"/>
      <c r="P11" s="76"/>
      <c r="Q11" s="77"/>
      <c r="R11">
        <v>2023</v>
      </c>
    </row>
    <row r="12" spans="2:17" ht="6" customHeight="1">
      <c r="B12" s="1"/>
      <c r="C12" s="2"/>
      <c r="D12" s="2"/>
      <c r="E12" s="2"/>
      <c r="F12" s="7"/>
      <c r="G12" s="10"/>
      <c r="H12" s="7"/>
      <c r="I12" s="8"/>
      <c r="J12" s="7"/>
      <c r="K12" s="8"/>
      <c r="L12" s="7"/>
      <c r="M12" s="8"/>
      <c r="N12" s="7"/>
      <c r="O12" s="8"/>
      <c r="P12" s="7"/>
      <c r="Q12" s="8"/>
    </row>
    <row r="13" spans="2:17" ht="15">
      <c r="B13" s="1"/>
      <c r="C13" s="2"/>
      <c r="D13" s="2"/>
      <c r="E13" s="2"/>
      <c r="F13" s="78" t="s">
        <v>13</v>
      </c>
      <c r="G13" s="79"/>
      <c r="H13" s="78" t="s">
        <v>14</v>
      </c>
      <c r="I13" s="79"/>
      <c r="J13" s="78" t="s">
        <v>13</v>
      </c>
      <c r="K13" s="79"/>
      <c r="L13" s="78" t="s">
        <v>14</v>
      </c>
      <c r="M13" s="79"/>
      <c r="N13" s="78" t="s">
        <v>13</v>
      </c>
      <c r="O13" s="79"/>
      <c r="P13" s="78" t="s">
        <v>14</v>
      </c>
      <c r="Q13" s="79"/>
    </row>
    <row r="14" spans="2:17" ht="4.5" customHeight="1">
      <c r="B14" s="1"/>
      <c r="C14" s="2"/>
      <c r="D14" s="2"/>
      <c r="E14" s="2"/>
      <c r="F14" s="9"/>
      <c r="G14" s="2"/>
      <c r="H14" s="9"/>
      <c r="I14" s="3"/>
      <c r="J14" s="9"/>
      <c r="K14" s="3"/>
      <c r="L14" s="9"/>
      <c r="M14" s="3"/>
      <c r="N14" s="9"/>
      <c r="O14" s="3"/>
      <c r="P14" s="9"/>
      <c r="Q14" s="3"/>
    </row>
    <row r="15" spans="2:17" ht="15">
      <c r="B15" s="1" t="s">
        <v>15</v>
      </c>
      <c r="C15" s="2"/>
      <c r="D15" s="2" t="s">
        <v>27</v>
      </c>
      <c r="E15" s="2"/>
      <c r="F15" s="1">
        <v>66.37</v>
      </c>
      <c r="G15" s="3" t="s">
        <v>23</v>
      </c>
      <c r="H15" s="13">
        <f>+F15*($D$31+1)</f>
        <v>78.9803</v>
      </c>
      <c r="I15" s="3" t="s">
        <v>23</v>
      </c>
      <c r="J15" s="13">
        <v>67.54</v>
      </c>
      <c r="K15" s="3" t="s">
        <v>23</v>
      </c>
      <c r="L15" s="13">
        <f>+J15*($D$31+1)</f>
        <v>80.3726</v>
      </c>
      <c r="M15" s="3" t="s">
        <v>23</v>
      </c>
      <c r="N15" s="13">
        <v>68.41</v>
      </c>
      <c r="O15" s="3" t="s">
        <v>23</v>
      </c>
      <c r="P15" s="13">
        <f>+N15*($D$31+1)</f>
        <v>81.4079</v>
      </c>
      <c r="Q15" s="3" t="s">
        <v>23</v>
      </c>
    </row>
    <row r="16" spans="2:17" ht="15">
      <c r="B16" s="1" t="s">
        <v>18</v>
      </c>
      <c r="C16" s="2"/>
      <c r="D16" s="2" t="s">
        <v>28</v>
      </c>
      <c r="E16" s="2"/>
      <c r="F16" s="1">
        <v>53.83</v>
      </c>
      <c r="G16" s="3" t="s">
        <v>23</v>
      </c>
      <c r="H16" s="13">
        <f>+F16*($D$31+1)</f>
        <v>64.0577</v>
      </c>
      <c r="I16" s="3" t="s">
        <v>23</v>
      </c>
      <c r="J16" s="13">
        <v>54.77</v>
      </c>
      <c r="K16" s="3" t="s">
        <v>23</v>
      </c>
      <c r="L16" s="13">
        <f>+J16*($D$31+1)</f>
        <v>65.1763</v>
      </c>
      <c r="M16" s="3" t="s">
        <v>23</v>
      </c>
      <c r="N16" s="13">
        <v>55.48</v>
      </c>
      <c r="O16" s="3" t="s">
        <v>23</v>
      </c>
      <c r="P16" s="13">
        <f>+N16*($D$31+1)</f>
        <v>66.0212</v>
      </c>
      <c r="Q16" s="3" t="s">
        <v>23</v>
      </c>
    </row>
    <row r="17" spans="2:17" ht="15">
      <c r="B17" s="1" t="s">
        <v>19</v>
      </c>
      <c r="C17" s="2"/>
      <c r="D17" s="2" t="s">
        <v>35</v>
      </c>
      <c r="E17" s="2"/>
      <c r="F17" s="1">
        <v>49.13</v>
      </c>
      <c r="G17" s="3" t="s">
        <v>23</v>
      </c>
      <c r="H17" s="13">
        <f>+F17*($D$31+1)</f>
        <v>58.4647</v>
      </c>
      <c r="I17" s="3" t="s">
        <v>23</v>
      </c>
      <c r="J17" s="13">
        <v>49.99</v>
      </c>
      <c r="K17" s="3" t="s">
        <v>23</v>
      </c>
      <c r="L17" s="13">
        <f>+J17*($D$31+1)</f>
        <v>59.4881</v>
      </c>
      <c r="M17" s="3" t="s">
        <v>23</v>
      </c>
      <c r="N17" s="13">
        <v>50.63</v>
      </c>
      <c r="O17" s="3" t="s">
        <v>23</v>
      </c>
      <c r="P17" s="13">
        <f>+N17*($D$31+1)</f>
        <v>60.2497</v>
      </c>
      <c r="Q17" s="3" t="s">
        <v>23</v>
      </c>
    </row>
    <row r="18" spans="2:17" ht="15">
      <c r="B18" s="1" t="s">
        <v>44</v>
      </c>
      <c r="C18" s="65"/>
      <c r="D18" s="65"/>
      <c r="E18" s="65"/>
      <c r="F18" s="64">
        <f>60.21+0.31</f>
        <v>60.52</v>
      </c>
      <c r="G18" s="65" t="s">
        <v>16</v>
      </c>
      <c r="H18" s="66">
        <f>+F18*($D$31+1)</f>
        <v>72.0188</v>
      </c>
      <c r="I18" s="67" t="s">
        <v>16</v>
      </c>
      <c r="J18" s="66">
        <f>55.77+0.31</f>
        <v>56.080000000000005</v>
      </c>
      <c r="K18" s="67" t="s">
        <v>16</v>
      </c>
      <c r="L18" s="66">
        <f>+J18*($D$31+1)</f>
        <v>66.7352</v>
      </c>
      <c r="M18" s="67" t="s">
        <v>16</v>
      </c>
      <c r="N18" s="66">
        <f>59.57+0.31</f>
        <v>59.88</v>
      </c>
      <c r="O18" s="67" t="s">
        <v>16</v>
      </c>
      <c r="P18" s="66">
        <f>+N18*($D$31+1)</f>
        <v>71.2572</v>
      </c>
      <c r="Q18" s="67" t="s">
        <v>16</v>
      </c>
    </row>
    <row r="19" spans="2:17" ht="15.75" thickBot="1">
      <c r="B19" s="4"/>
      <c r="C19" s="5"/>
      <c r="D19" s="5"/>
      <c r="E19" s="5"/>
      <c r="F19" s="4"/>
      <c r="G19" s="5"/>
      <c r="H19" s="4"/>
      <c r="I19" s="6"/>
      <c r="J19" s="4"/>
      <c r="K19" s="6"/>
      <c r="L19" s="4"/>
      <c r="M19" s="6"/>
      <c r="N19" s="4"/>
      <c r="O19" s="6"/>
      <c r="P19" s="4"/>
      <c r="Q19" s="6"/>
    </row>
    <row r="20" ht="5.25" customHeight="1" thickBot="1"/>
    <row r="21" spans="2:17" ht="19.5" thickBot="1">
      <c r="B21" s="19" t="s">
        <v>36</v>
      </c>
      <c r="C21" s="61" t="s">
        <v>37</v>
      </c>
      <c r="D21" s="63" t="s">
        <v>42</v>
      </c>
      <c r="E21" s="49"/>
      <c r="F21" s="76">
        <v>2020</v>
      </c>
      <c r="G21" s="76"/>
      <c r="H21" s="76"/>
      <c r="I21" s="77"/>
      <c r="J21" s="75">
        <v>2021</v>
      </c>
      <c r="K21" s="76"/>
      <c r="L21" s="76"/>
      <c r="M21" s="77"/>
      <c r="N21" s="75">
        <v>2022</v>
      </c>
      <c r="O21" s="76"/>
      <c r="P21" s="76"/>
      <c r="Q21" s="77"/>
    </row>
    <row r="22" spans="2:17" ht="15">
      <c r="B22" s="1"/>
      <c r="C22" s="2"/>
      <c r="D22" s="2"/>
      <c r="E22" s="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</row>
    <row r="23" spans="2:17" ht="15">
      <c r="B23" s="1" t="s">
        <v>15</v>
      </c>
      <c r="C23" s="2"/>
      <c r="D23" s="2" t="s">
        <v>27</v>
      </c>
      <c r="E23" s="3"/>
      <c r="F23" s="25"/>
      <c r="G23" s="25"/>
      <c r="H23" s="25"/>
      <c r="I23" s="25"/>
      <c r="J23" s="62">
        <f>+J15/F15-1</f>
        <v>0.01762844658731355</v>
      </c>
      <c r="K23" s="25"/>
      <c r="L23" s="25"/>
      <c r="M23" s="25"/>
      <c r="N23" s="62">
        <f>+N15/F15-1</f>
        <v>0.030736778665059417</v>
      </c>
      <c r="O23" s="68">
        <f>+N15/J15-1</f>
        <v>0.01288125555226527</v>
      </c>
      <c r="P23" s="25"/>
      <c r="Q23" s="29"/>
    </row>
    <row r="24" spans="2:17" ht="15">
      <c r="B24" s="1" t="s">
        <v>18</v>
      </c>
      <c r="C24" s="2"/>
      <c r="D24" s="2" t="s">
        <v>28</v>
      </c>
      <c r="E24" s="3"/>
      <c r="F24" s="25"/>
      <c r="G24" s="25"/>
      <c r="H24" s="25"/>
      <c r="I24" s="25"/>
      <c r="J24" s="62">
        <f>+J16/F16-1</f>
        <v>0.017462381571614394</v>
      </c>
      <c r="K24" s="25"/>
      <c r="L24" s="25"/>
      <c r="M24" s="25"/>
      <c r="N24" s="62">
        <f>+N16/F16-1</f>
        <v>0.030652052758684656</v>
      </c>
      <c r="O24" s="68">
        <f>+N16/J16-1</f>
        <v>0.01296330107723187</v>
      </c>
      <c r="P24" s="25"/>
      <c r="Q24" s="29"/>
    </row>
    <row r="25" spans="2:17" ht="15">
      <c r="B25" s="1" t="s">
        <v>19</v>
      </c>
      <c r="C25" s="2"/>
      <c r="D25" s="2" t="s">
        <v>35</v>
      </c>
      <c r="E25" s="3"/>
      <c r="F25" s="25"/>
      <c r="G25" s="25"/>
      <c r="H25" s="25"/>
      <c r="I25" s="25"/>
      <c r="J25" s="62">
        <f>+J17/F17-1</f>
        <v>0.01750457968654584</v>
      </c>
      <c r="K25" s="25"/>
      <c r="L25" s="25"/>
      <c r="M25" s="25"/>
      <c r="N25" s="62">
        <f>+N17/F17-1</f>
        <v>0.030531243639324135</v>
      </c>
      <c r="O25" s="68">
        <f>+N17/J17-1</f>
        <v>0.01280256051210249</v>
      </c>
      <c r="P25" s="25"/>
      <c r="Q25" s="29"/>
    </row>
    <row r="26" spans="2:17" ht="15">
      <c r="B26" s="1" t="s">
        <v>44</v>
      </c>
      <c r="C26" s="2"/>
      <c r="D26" s="2"/>
      <c r="E26" s="3"/>
      <c r="F26" s="25"/>
      <c r="G26" s="25"/>
      <c r="H26" s="25"/>
      <c r="I26" s="25"/>
      <c r="J26" s="62">
        <f>+J18/F18-1</f>
        <v>-0.07336417713152676</v>
      </c>
      <c r="K26" s="25"/>
      <c r="L26" s="25"/>
      <c r="M26" s="25"/>
      <c r="N26" s="62">
        <f>+N18/F18-1</f>
        <v>-0.010575016523463376</v>
      </c>
      <c r="O26" s="68">
        <f>+N18/J18-1</f>
        <v>0.06776034236804551</v>
      </c>
      <c r="P26" s="25"/>
      <c r="Q26" s="29"/>
    </row>
    <row r="27" spans="2:17" ht="15.75" thickBot="1">
      <c r="B27" s="4"/>
      <c r="C27" s="5"/>
      <c r="D27" s="5"/>
      <c r="E27" s="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9" spans="2:21" ht="18">
      <c r="B29" s="69" t="s">
        <v>43</v>
      </c>
      <c r="J29" s="69">
        <v>0.82</v>
      </c>
      <c r="K29" s="69" t="s">
        <v>23</v>
      </c>
      <c r="L29" s="70">
        <f>+J29*($D$31+1)</f>
        <v>0.9757999999999999</v>
      </c>
      <c r="M29" s="69" t="s">
        <v>23</v>
      </c>
      <c r="N29" s="69">
        <v>0.99</v>
      </c>
      <c r="O29" s="69" t="s">
        <v>23</v>
      </c>
      <c r="P29" s="70">
        <f>+N29*($D$31+1)</f>
        <v>1.1781</v>
      </c>
      <c r="Q29" s="69" t="s">
        <v>23</v>
      </c>
      <c r="R29" s="69">
        <v>1.15</v>
      </c>
      <c r="S29" s="69" t="s">
        <v>23</v>
      </c>
      <c r="T29" s="70">
        <f>+R29*($D$31+1)</f>
        <v>1.3684999999999998</v>
      </c>
      <c r="U29" s="69" t="s">
        <v>23</v>
      </c>
    </row>
    <row r="31" spans="2:4" ht="15">
      <c r="B31" t="s">
        <v>38</v>
      </c>
      <c r="C31" s="50"/>
      <c r="D31">
        <v>0.19</v>
      </c>
    </row>
  </sheetData>
  <sheetProtection/>
  <mergeCells count="14">
    <mergeCell ref="F4:G4"/>
    <mergeCell ref="H4:I4"/>
    <mergeCell ref="F13:G13"/>
    <mergeCell ref="H13:I13"/>
    <mergeCell ref="J13:K13"/>
    <mergeCell ref="L13:M13"/>
    <mergeCell ref="N11:Q11"/>
    <mergeCell ref="N13:O13"/>
    <mergeCell ref="P13:Q13"/>
    <mergeCell ref="F21:I21"/>
    <mergeCell ref="J21:M21"/>
    <mergeCell ref="N21:Q21"/>
    <mergeCell ref="J11:M11"/>
    <mergeCell ref="F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Ulrich Priebe</cp:lastModifiedBy>
  <dcterms:created xsi:type="dcterms:W3CDTF">2020-12-09T13:24:11Z</dcterms:created>
  <dcterms:modified xsi:type="dcterms:W3CDTF">2022-01-14T13:51:07Z</dcterms:modified>
  <cp:category/>
  <cp:version/>
  <cp:contentType/>
  <cp:contentStatus/>
</cp:coreProperties>
</file>